
<file path=[Content_Types].xml><?xml version="1.0" encoding="utf-8"?>
<Types xmlns="http://schemas.openxmlformats.org/package/2006/content-types">
  <Default Extension="bin" ContentType="application/vnd.openxmlformats-officedocument.spreadsheetml.printerSettings"/>
  <Override PartName="/xl/embeddings/oleObject7.bin" ContentType="application/vnd.openxmlformats-officedocument.oleObject"/>
  <Override PartName="/xl/embeddings/oleObject8.bin" ContentType="application/vnd.openxmlformats-officedocument.oleObject"/>
  <Override PartName="/xl/embeddings/oleObject14.bin" ContentType="application/vnd.openxmlformats-officedocument.oleObject"/>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embeddings/oleObject9.bin" ContentType="application/vnd.openxmlformats-officedocument.oleObjec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05" windowWidth="21075" windowHeight="10005" firstSheet="1" activeTab="1"/>
  </bookViews>
  <sheets>
    <sheet name="CB_DATA_" sheetId="5" state="veryHidden" r:id="rId1"/>
    <sheet name="Model" sheetId="6" r:id="rId2"/>
    <sheet name="BestWorstCase_Calcs" sheetId="2" r:id="rId3"/>
  </sheets>
  <definedNames>
    <definedName name="Angle_Contact" localSheetId="1">Model!$D$7</definedName>
    <definedName name="Angle_Contact">#REF!</definedName>
    <definedName name="CB_00c2a983bc4142858ffabbc6b967ffab" localSheetId="0" hidden="1">#N/A</definedName>
    <definedName name="CB_36487e9709104563a838e0293b09d6b9" localSheetId="0" hidden="1">#N/A</definedName>
    <definedName name="CB_Block_00000000000000000000000000000000" localSheetId="0" hidden="1">"'7.0.0.0"</definedName>
    <definedName name="CB_Block_00000000000000000000000000000000" localSheetId="1" hidden="1">"'7.0.0.0"</definedName>
    <definedName name="CB_Block_00000000000000000000000000000001" localSheetId="0" hidden="1">"'634178354132198287"</definedName>
    <definedName name="CB_Block_00000000000000000000000000000001" localSheetId="1" hidden="1">"'634178344308446287"</definedName>
    <definedName name="CB_Block_00000000000000000000000000000003" localSheetId="0" hidden="1">"'11.1.1448.0"</definedName>
    <definedName name="CB_Block_00000000000000000000000000000003" localSheetId="1" hidden="1">"'11.1.1448.0"</definedName>
    <definedName name="CB_BlockExt_00000000000000000000000000000003" localSheetId="0" hidden="1">"'11.1.2.0.00"</definedName>
    <definedName name="CB_BlockExt_00000000000000000000000000000003" localSheetId="1" hidden="1">"'11.1.2.0.00"</definedName>
    <definedName name="CB_d1ba543115724f7ab398b9dc9141ebd4" localSheetId="0" hidden="1">#N/A</definedName>
    <definedName name="CB_ffbe3c4df725408da05f9e717141debd" localSheetId="0" hidden="1">#N/A</definedName>
    <definedName name="CBWorkbookPriority" localSheetId="0" hidden="1">-380556728</definedName>
    <definedName name="CBx_32dd9d49aa784a15a04a0d7817874112" localSheetId="0" hidden="1">"'Model'!$A$1"</definedName>
    <definedName name="CBx_7a53fedec9e544ed8f1c16c3ffd7b059" localSheetId="0" hidden="1">"'Model'!$A$1"</definedName>
    <definedName name="CBx_9006734ae32743319218b93678b86ea6" localSheetId="0" hidden="1">"'CB_DATA_'!$A$1"</definedName>
    <definedName name="CBx_Sheet_Guid" localSheetId="0" hidden="1">"'9006734a-e327-4331-9218-b93678b86ea6"</definedName>
    <definedName name="CBx_Sheet_Guid" localSheetId="1" hidden="1">"'32dd9d49-aa78-4a15-a04a-0d7817874112"</definedName>
    <definedName name="CBx_SheetRef" localSheetId="0" hidden="1">CB_DATA_!$A$14</definedName>
    <definedName name="CBx_SheetRef" localSheetId="1" hidden="1">CB_DATA_!$B$14</definedName>
    <definedName name="CBx_StorageType" localSheetId="0" hidden="1">2</definedName>
    <definedName name="CBx_StorageType" localSheetId="1" hidden="1">2</definedName>
    <definedName name="d_B1" localSheetId="1">Model!$D$3</definedName>
    <definedName name="d_B2" localSheetId="1">Model!#REF!</definedName>
    <definedName name="D_CAGE" localSheetId="1">Model!$D$4</definedName>
    <definedName name="h_HUB" localSheetId="1">Model!$D$2</definedName>
    <definedName name="Konst1" localSheetId="1">-1/(1-((Model!$E$2+Model!$E$3)/(Model!$E$4-Model!$E$3))^2)^0.5</definedName>
    <definedName name="Konst1">-1/(1-((#REF!+#REF!)/(#REF!-#REF!))^2)^0.5</definedName>
    <definedName name="Konst2" localSheetId="1">-0.5*((Model!$E$4-Model!$E$3)^2-(Model!$E$2+Model!$E$3)^2)^(-0.5)</definedName>
    <definedName name="Konst2">-0.5*((#REF!-#REF!)^2-(#REF!+#REF!)^2)^(-0.5)</definedName>
    <definedName name="L_SPRING" localSheetId="1">Model!$D$8</definedName>
    <definedName name="L_SPRING">#REF!</definedName>
  </definedNames>
  <calcPr calcId="125725"/>
</workbook>
</file>

<file path=xl/calcChain.xml><?xml version="1.0" encoding="utf-8"?>
<calcChain xmlns="http://schemas.openxmlformats.org/spreadsheetml/2006/main">
  <c r="D7" i="6"/>
  <c r="D8" s="1"/>
  <c r="K4" l="1"/>
  <c r="K5" s="1"/>
  <c r="J4"/>
  <c r="J5" s="1"/>
  <c r="G3" i="2"/>
  <c r="F3"/>
  <c r="E3"/>
  <c r="G2"/>
  <c r="F2"/>
  <c r="E2"/>
  <c r="C11" i="5"/>
  <c r="V5" i="6"/>
  <c r="U5"/>
  <c r="T5"/>
  <c r="S5"/>
  <c r="V4"/>
  <c r="U4"/>
  <c r="T4"/>
  <c r="S4"/>
  <c r="V3"/>
  <c r="U3"/>
  <c r="N9" s="1"/>
  <c r="T3"/>
  <c r="S3"/>
  <c r="M8" s="1"/>
  <c r="A11" i="5"/>
  <c r="G12" i="2" l="1"/>
  <c r="O4" i="6"/>
  <c r="N5"/>
  <c r="P5"/>
  <c r="N4"/>
  <c r="P4"/>
  <c r="O5"/>
  <c r="G20" i="2"/>
  <c r="E8"/>
  <c r="G16"/>
  <c r="E10"/>
  <c r="G6"/>
  <c r="E19"/>
  <c r="E15"/>
  <c r="F7"/>
  <c r="E9"/>
  <c r="G9"/>
  <c r="G19"/>
  <c r="E18"/>
  <c r="E16"/>
  <c r="E14"/>
  <c r="G11"/>
  <c r="E12"/>
  <c r="G8"/>
  <c r="F8"/>
  <c r="E6"/>
  <c r="G7"/>
  <c r="E7"/>
  <c r="E20"/>
  <c r="F19"/>
  <c r="G18"/>
  <c r="E17"/>
  <c r="F16"/>
  <c r="F15"/>
  <c r="G14"/>
  <c r="E13"/>
  <c r="F11"/>
  <c r="F9"/>
  <c r="I3"/>
  <c r="J3" s="1"/>
  <c r="F6"/>
  <c r="F20"/>
  <c r="F18"/>
  <c r="F17"/>
  <c r="F14"/>
  <c r="F13"/>
  <c r="N8" i="6"/>
  <c r="K8" s="1"/>
  <c r="E11" i="2"/>
  <c r="G17"/>
  <c r="G15"/>
  <c r="G13"/>
  <c r="G10"/>
  <c r="F12"/>
  <c r="F10"/>
  <c r="I6"/>
  <c r="I11" l="1"/>
  <c r="J11" s="1"/>
  <c r="I16"/>
  <c r="J16" s="1"/>
  <c r="I9"/>
  <c r="J9" s="1"/>
  <c r="I19"/>
  <c r="J19" s="1"/>
  <c r="I7"/>
  <c r="J7" s="1"/>
  <c r="I15"/>
  <c r="J15" s="1"/>
  <c r="I8"/>
  <c r="J8" s="1"/>
  <c r="I20"/>
  <c r="J20" s="1"/>
  <c r="I10"/>
  <c r="J10" s="1"/>
  <c r="I12"/>
  <c r="J12" s="1"/>
  <c r="I13"/>
  <c r="J13" s="1"/>
  <c r="I17"/>
  <c r="J17" s="1"/>
  <c r="I14"/>
  <c r="J14" s="1"/>
  <c r="I18"/>
  <c r="J18" s="1"/>
  <c r="J8" i="6"/>
  <c r="M9" s="1"/>
  <c r="J6" i="2"/>
  <c r="I23" l="1"/>
  <c r="I22"/>
  <c r="J9" i="6"/>
  <c r="K9"/>
  <c r="J23" i="2"/>
  <c r="J22"/>
</calcChain>
</file>

<file path=xl/comments1.xml><?xml version="1.0" encoding="utf-8"?>
<comments xmlns="http://schemas.openxmlformats.org/spreadsheetml/2006/main">
  <authors>
    <author>Karl Luce</author>
  </authors>
  <commentList>
    <comment ref="G1" authorId="0">
      <text>
        <r>
          <rPr>
            <b/>
            <sz val="9"/>
            <color indexed="81"/>
            <rFont val="Tahoma"/>
            <family val="2"/>
          </rPr>
          <t>Karl Luce:</t>
        </r>
        <r>
          <rPr>
            <sz val="9"/>
            <color indexed="81"/>
            <rFont val="Tahoma"/>
            <family val="2"/>
          </rPr>
          <t xml:space="preserve">
All supplier and internal mfg capabilities assumed to be 3.0-Sigma capable.  Request long-term data to validate assumption.</t>
        </r>
      </text>
    </comment>
  </commentList>
</comments>
</file>

<file path=xl/sharedStrings.xml><?xml version="1.0" encoding="utf-8"?>
<sst xmlns="http://schemas.openxmlformats.org/spreadsheetml/2006/main" count="78" uniqueCount="64">
  <si>
    <t>UNITS</t>
  </si>
  <si>
    <t>VALUE</t>
  </si>
  <si>
    <t>NOMINAL</t>
  </si>
  <si>
    <t>TOLERANCE</t>
  </si>
  <si>
    <t>INPUTS</t>
  </si>
  <si>
    <t>SYMBOL</t>
  </si>
  <si>
    <t>Hub Critical Height</t>
  </si>
  <si>
    <t>Bearing 1 Diameter</t>
  </si>
  <si>
    <t>Cage Inner Diameter</t>
  </si>
  <si>
    <t>OUTPUTS</t>
  </si>
  <si>
    <t>mm</t>
  </si>
  <si>
    <t>deg</t>
  </si>
  <si>
    <t>LSL</t>
  </si>
  <si>
    <t>USL</t>
  </si>
  <si>
    <t>j</t>
  </si>
  <si>
    <t>SIGMA</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</si>
  <si>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</si>
  <si>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</si>
  <si>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</si>
  <si>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</si>
  <si>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</si>
  <si>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</si>
  <si>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</si>
  <si>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</si>
  <si>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</si>
  <si>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</si>
  <si>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</si>
  <si>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</si>
  <si>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9006734a-e327-4331-9218-b93678b86ea6</t>
  </si>
  <si>
    <t>CB_Block_0</t>
  </si>
  <si>
    <t>Decisioneering:7.0.0.0</t>
  </si>
  <si>
    <t>CB_Block_7.0.0.0:1</t>
  </si>
  <si>
    <t>RSS STDEV</t>
  </si>
  <si>
    <t>RSS MEAN</t>
  </si>
  <si>
    <t>x1</t>
  </si>
  <si>
    <t>x2</t>
  </si>
  <si>
    <t>x4</t>
  </si>
  <si>
    <t>A</t>
  </si>
  <si>
    <t>B</t>
  </si>
  <si>
    <t>C</t>
  </si>
  <si>
    <t>32dd9d49-aa78-4a15-a04a-0d7817874112</t>
  </si>
  <si>
    <r>
      <t>h</t>
    </r>
    <r>
      <rPr>
        <vertAlign val="subscript"/>
        <sz val="12"/>
        <color theme="1"/>
        <rFont val="Calibri"/>
        <family val="2"/>
        <scheme val="minor"/>
      </rPr>
      <t>HUB</t>
    </r>
  </si>
  <si>
    <r>
      <t>d</t>
    </r>
    <r>
      <rPr>
        <vertAlign val="subscript"/>
        <sz val="12"/>
        <color theme="1"/>
        <rFont val="Calibri"/>
        <family val="2"/>
        <scheme val="minor"/>
      </rPr>
      <t>B1</t>
    </r>
  </si>
  <si>
    <r>
      <t>D</t>
    </r>
    <r>
      <rPr>
        <vertAlign val="subscript"/>
        <sz val="12"/>
        <color theme="1"/>
        <rFont val="Calibri"/>
        <family val="2"/>
        <scheme val="minor"/>
      </rPr>
      <t>CAGE</t>
    </r>
  </si>
  <si>
    <r>
      <rPr>
        <sz val="14"/>
        <color theme="1"/>
        <rFont val="Brush Script MT"/>
        <family val="4"/>
      </rPr>
      <t>l</t>
    </r>
    <r>
      <rPr>
        <vertAlign val="subscript"/>
        <sz val="14"/>
        <color theme="1"/>
        <rFont val="Calibri"/>
        <family val="2"/>
        <scheme val="minor"/>
      </rPr>
      <t>SPRING</t>
    </r>
  </si>
  <si>
    <t>METHOD RESULTS COMPARISON</t>
  </si>
  <si>
    <t>RSS SENSITIVITIES</t>
  </si>
  <si>
    <t>Bearing Diameter</t>
  </si>
  <si>
    <r>
      <rPr>
        <sz val="12"/>
        <color theme="1"/>
        <rFont val="Symbol"/>
        <family val="1"/>
        <charset val="2"/>
      </rPr>
      <t>j</t>
    </r>
    <r>
      <rPr>
        <sz val="12"/>
        <color theme="1"/>
        <rFont val="Calibri"/>
        <family val="2"/>
        <scheme val="minor"/>
      </rPr>
      <t xml:space="preserve"> </t>
    </r>
    <r>
      <rPr>
        <b/>
        <sz val="12"/>
        <color theme="1"/>
        <rFont val="Calibri"/>
        <family val="2"/>
        <scheme val="minor"/>
      </rPr>
      <t>- 1st DERIVATIVE</t>
    </r>
  </si>
  <si>
    <r>
      <rPr>
        <sz val="12"/>
        <color theme="1"/>
        <rFont val="Symbol"/>
        <family val="1"/>
        <charset val="2"/>
      </rPr>
      <t>j</t>
    </r>
    <r>
      <rPr>
        <sz val="12"/>
        <color theme="1"/>
        <rFont val="Calibri"/>
        <family val="2"/>
        <scheme val="minor"/>
      </rPr>
      <t xml:space="preserve"> </t>
    </r>
    <r>
      <rPr>
        <b/>
        <sz val="12"/>
        <color theme="1"/>
        <rFont val="Calibri"/>
        <family val="2"/>
        <scheme val="minor"/>
      </rPr>
      <t>- 2nd DERIVATIVE</t>
    </r>
  </si>
  <si>
    <r>
      <rPr>
        <sz val="12"/>
        <color theme="1"/>
        <rFont val="Brush Script MT"/>
        <family val="4"/>
      </rPr>
      <t>l</t>
    </r>
    <r>
      <rPr>
        <vertAlign val="subscript"/>
        <sz val="12"/>
        <color theme="1"/>
        <rFont val="Calibri"/>
        <family val="2"/>
        <scheme val="minor"/>
      </rPr>
      <t>SPRING</t>
    </r>
    <r>
      <rPr>
        <b/>
        <sz val="12"/>
        <color theme="1"/>
        <rFont val="Calibri"/>
        <family val="2"/>
        <scheme val="minor"/>
      </rPr>
      <t xml:space="preserve"> - 1st DERIVATIVE</t>
    </r>
  </si>
  <si>
    <r>
      <rPr>
        <sz val="12"/>
        <color theme="1"/>
        <rFont val="Brush Script MT"/>
        <family val="4"/>
      </rPr>
      <t>l</t>
    </r>
    <r>
      <rPr>
        <vertAlign val="subscript"/>
        <sz val="12"/>
        <color theme="1"/>
        <rFont val="Calibri"/>
        <family val="2"/>
        <scheme val="minor"/>
      </rPr>
      <t>SPRING</t>
    </r>
    <r>
      <rPr>
        <b/>
        <sz val="12"/>
        <color theme="1"/>
        <rFont val="Calibri"/>
        <family val="2"/>
        <scheme val="minor"/>
      </rPr>
      <t xml:space="preserve"> - 2nd DERIVATIVE</t>
    </r>
  </si>
  <si>
    <t>wrt/ Hub Critical Height</t>
  </si>
  <si>
    <t>wrt/ Bearing Diameter</t>
  </si>
  <si>
    <t>wrt/ Cage Inner Diameter</t>
  </si>
  <si>
    <t>RSS "MIN VALUE"</t>
  </si>
  <si>
    <t>RSS "MAX VALUE"</t>
  </si>
  <si>
    <t>Spring Gap</t>
  </si>
  <si>
    <t>Stop Angle</t>
  </si>
  <si>
    <t>WCA MIN VALUE</t>
  </si>
  <si>
    <t>WCA MAX VALUE</t>
  </si>
  <si>
    <t>Race Inner Diameter</t>
  </si>
  <si>
    <t>㜸〱敤㕣㕢㙣ㅣ搷㜹摥㌳摣㕤敥㉣㐹㤱ㄶ㘵挹㔲ㅣ㥢㠹攳㔸㌶㔵㐶㤴愵摡㑥愲愸扣㤸㤲㘲㕤㘸㤱㤲攳㌴捤㙡戸㍢㐳㡥戴㌳㑢捦捣㔲愴慤㐴㐶㤰㤷〶戹㈰づ〲㈴戵搳戸㐹ㄳ㈰〸㤲愰㉦㙥搲收愵㐰㠱ㄶ㠱〳〴㐸〲戴㐰ㅦ摣愰㘸ㅦ㕡ㄴ〲晡㤰㍣〴㐸扥敦㥦㤹摤搹㕤敥㤰㕥摢㉤㕤昰挸㝢㜸收摣收㥣晦㝥晥晦㡣㌳㉡㤳挹晣づ㠹㝦㤹戲㉣摣扤戰攱〷愶㌳㌱㔳慢㔶捤㜲㘰搷㕣㝦㘲捡昳㡣㡤㜳戶ㅦ昴愱㐳扥㘴愳摤捦㤵㝣晢㔹戳㔰㕡㌳㍤ㅦ㥤㜲㤹㑣愱愰㙢㘸攷㈴晣㡤挴て㍡㐷つ㘶㤱㉤捥㑣㕦㕣扡㠶㔹ㄷ㠲㥡㘷ㅥㄹ扢ㄲ㡥㍤㌹㌹㌹㠱㝦挷㡦㍦㍡㜱昴挸搸㑣扤ㅡ搴㍤昳愴㙢搶〳捦愸ㅥㄹ㥢慦㉦㔵敤昲ㄳ收挶㘲敤扡改㥥㌴㤷㡥㍥扣㘴ㅣ㝦㜴昲昸㠹ㄳ搶㘳㡦㍤㍡㠸㔷㘷㉥捣㑣捦㝢愶攵扦㐹㜳收戸攴攳戳㘶搹收摥㑣搳戳摤攵㠹㤹㘹晣㤷㔸㍦㥥ㅥ㤹㔸㔸㌱捤㠰慦㌶㍤搳㉤㥢扥㡥㠱〳捥㤴敦搷㥤㔵〲㑦㜷收戰搵戲攱〷㌹㘷挶慣㔶㜵㈷㥥戵攰㕣〴散慡挶挶愰戳㘰扡扥ㅤ搸㙢㜶戰㤱㜷ㄶ㌱㔱㘵挸戹散㥢㤷っ㜷搹扣㘰㌸㘶捥㌹㕤户㉢搹㌰㘵晡ㅥ㠸愷㐸㉥㑣戶㍦㌱攵㍢㌳㉢㠶㈷㉢昲〹㤸㤴扥㜳㕥戹戵敦㝤摤攷攵搲攵つ㥣昳晥敥晤搰㜲挵昰ㅡ㍤挷扢昷㡣㌶摦扡㠲昷㜵敦㥦㠰㔱敢㤸〷扢㡦ㄱ㔰戶昶㔶〳ㄱ㝤ぢ㐴戱ㄹ㍤捦慣㥦㔹㠱ㄹㄱ愸ㄷ㤹つ㌰ㅢ㐴愶戲晦〳㉥㐹づ㘴㤳㔶㌲戴搲㤲㔶㉡㙢愵㡡㔶㌲戵㤲愵㤵㤶戵搲㡡㔶戲戵搲㌵慤㜴ㅤ㝤攲㔴攸敦搷愲㜴昸攵㝦ㅡ扤扥㝥昸晣㡢㌷㔶㝥ㅤ晣扣昰㌷㠳㝢搰改挹㘸㔱戳㥥㜱〳愴搶愴攲㘳ㄳ㐷昹㙦㙢慥〰㔳㔸㈷慣㐷慣挹挹捡㠹愳挶挳㐶㡥摢㑡㐱㝥ぢ愱㡣愰敦愰昵㤴敤㔶㙡㌷〴㜷㜷㑦ㅢ扥搹〴摣㜸搴㌶㕤慢扢ㄵ晦ㅤ㥢㌷㉥〴㐶㘰ㅥ㙡㙦㙢㑥搲㌱㙣〱㙣㘵晡昲扥㝢摡㠷㕤㌱慡㜵㜳㙡摤づ㥢摦搹搶散捣㝢戵愵敥慤㜳㥥昹㑣愳戵㘳㐵㔳㄰㙡㙢㌲㜷挷㉥挳愶㜰㕤㘳㌳㉢㌵摦㜴㘵㜹攳捥扣㕤扥㙥㝡ぢ㈶㐵愲㔹㤱慤摥挹愶㠸敢挷㉦扡搸㈸戸戵昲敥㘴慤昵昸㝡〰㘶㌶㉢㔸敦慡改〵ㅢ㡢挶㔲搵摣摦搲㈵㝣㈷ㅡづ戶㔴捦搵捡㜵㝦愶收〶㕥慤摡摡㌲㔵㔹㌳㈰㘹㉡攷㙢ㄵ㌳㥢捤㠸㔰㠰挰敤敢㔳㉡昳㔰㜷㕥㄰㐴㈴㔰㑣㐶扥慢㤵散㈶㉥㘱㜷搸㐵搵㈴㑤㙡敦搹㘲㌲慥㔷㘴㑣ち〷㈶昶㐴晤挱㤷ㅥ摥㘲摡〶收摥摡捥㥡㌶ㅡ敤晥昱㌵搳つ捥ㄸ㙥愵㙡㝡愹摡㑦㜱㐵晡㌰戲摣㙤〸㠴慥搰愳慡㔳敢㙡㈳㜷挳慥〴㉢昹ㄵ搳㕥㕥〹㔰〷つ㔹㈸㄰戴ㅤ㐹扦〳㔵晡㕥㘶愳挸㡡挵㑣㝥ㅦ㍢攵㡢㐸㤹ㅣ愵㔳ち㉦户〸㜲㡥㙢攱攵㐱㙢捥慥〶㘶㈸㤴㠷㉤㘰㈴搴㙡㠲扥㈱㤲愸㘷㤴㐳㠵戱捦㥡〱㤵ㅡ戶ㅢ㙣㌴昹戶㠳㑢㐲㈲摡㤵〵㍢㑥ㄶ㔰ㄴ戴捡㠳ㄴ㕥〳搱戴㐹㠳昴捥〹㈲㈲ㅢ愴㘸㜶捣摣㑡㘴散㥦㈲㈳搰㍦㐹㠴散㝤戴扢㡣㈰戱㜷ㄲ㈹〷㜵攵挷㕤㘹戶㤹㉤ㅦ㑡戳㍢〱㌸㝤㍦戳〳捣敥㘲㜶㄰㤹晡㜷㐸㌸㑡㌹㤴㕢㤳晥づ㍣敢㜷㌳㝢㈷㌲挸㈷㥤㌲㈷ㄲ㔵戴愱戶㘳㐷戲摦㄰散㘴㌱㡡㐳㔱㐴换戸㘱㘷づ㌹㠲攸挸敡摣ㄹ扡㌶㉢㍡昶扤摤㘹㌳戹ㅤ㔲㘴㑡搷攴㕥户攸㥡〴〴扢昶愸户敥挵㔰㝤㡣搹扢㤰ㄵ昵㜷㌳㠷㜲愱挱扢㍤㡢㥥㈶攵摢挲㉣ち㡤愱ㅥㄵ㝣㐴挸㍣〲愴〸戹㡥攳换慥つ㑤㜳㜰摣㝡摢摢搰㐷扡昳㜷㠴昴㌶扤戹慢㜷攸㉦㝡㥤㔶昴㝤㘰㉦昵㉦㕤㜵捣晤㘸搶摦换散〱㘴㙤㍡㠶愷敦搷敢㈹㄰戳搸㐹㘰㙥㉦扤㉥㘲攵㉥㙥慣㥡愲㠱〶慤㐵挳㕢㌶〳㜸㌰捥捥挲ㄶ慥㜹㥥㔹挵愱戶㈲ㄵ㍣扦ㅣ㘸慤昴攷扣㥡挳晡㕤ㅢ搹㝦㕢㈸㠶㙣㔶敢换戴搹挸㈹戶㘶挲攷㤴愰ㅣ敡攰㠷扢ぢ㠹挴愰㔶昲攲戸昴昳攵慥㈴改㐱㤲㍣〸戰敡て㈱㠳㤴㔰扦散㉡㔱㡥戰摢ㅦ㐸户㔶㡢㤵ㅥ扥㤴搳㐹㥢て戱㐳㡥っ㠴づ摢㘹昸て晣㈱㘷挱㜶ㅡ挲㘲挰㤹㌷扤㌲㝣ぢ㜶搵㉣㠶㙥㔹㡡㥡㕤㔹昱㌶㤱ㄵ㝤㝤ㅤ攷改ㄴ晦㥡搰㐹㥢㤴㐸攵昶搴挶㤴戳㜸㤳愸攸㠶愴㔰㐹㜱つ㌵㈴㄰㈹㡦㝤㜷㐵㑣て㈲收㝤〰㥣㝥㤴搹㈴戳㘳挸㜲㍦㠵愴搹㉥攰ㄹづ敢㕦愳㑢扢㔴捡ㄴ㠸〶㜱ㄱ扥摡㔵㔸㥤攰㙢晥㤰搹㈳挸摡捣ㅦ㍡㈰㔳〸㔱㔰㥥㈰㐴〹㘳㔸㔷㙣昳〶㘹㘰㡦㠵挰搲㑣摤て㙡づ㈳㑢㐳搶㙣敤㐲㉤㤸戵晤㔵㐴愲㐶慤愸昰搴㡡改㠲扡㍣搸㍥㙤㜵戵搵㔵戳愲㕢ぢ戵㍡㐴摢搹搹㥤㜰㌰〷㌸㘰㑢捡搹㕣㔳㐸扤㥤㡦㌱㠵〲愴挵摦㑡㙦散戶扣摦㍣昴つ㌷㈱扡㘸〷㔵㜳挰ち㤹㡥攵㠲〵㈸㈲㜲㔰改户ㄶ㔷㍣搳㥣ㅤ戲㑥㝢㜶愵㙡扢㈶㤱〱ㅢ㤳挱扡㜳收㌲愲〴昳㌵挶〰㙢敥㤰戵攸ㄹ慥扦㙡㌰愰戸戱户攵㐹挲㈲㌹㙢摡㜶㝤扣㐶戰挸昲戰戵戰㔲扢㠱㠸㙤摤㜱㑦ㅢ慢晥㡥挰ち㠹㍥㑣㠲ㅡ愵㈹㑤㔳〵慤搰㉢㝥㜸㈰捦㘴挸㝢㔹㘶㠲慢㑣㡥㍥昳ㄴ敤㑤扢㍥㡡搱搰㑥攷㥡〶ㄱ㍤㙡㔴昶愵㑡㘱㜲慡晥ㄸ挷扣ㅦ搹㠷㑦㕦㍥摢㡣捣扤愱㤸㜵㡥㕥晥ㄴㄹ㉦㘴搱〸㠴搰㐷户㈷㈴ㄵ搶㤱㜲挰㠱挰㌸㥦摡挹慦㘸㐹ㅦ㔲摦㥥㘶㜱づ㤱愴㐱敢㥣戱㘴㔶ㄱ㡦㜶㡣㘰㑦昸㐰㌳搶㌱慡㝥搴㌶㔳㜳ㅣ㠳愴㐵戲㕣㈸ㅢ愴攰愹㝡㔰㍢㙦扢扡㠵㑣攸㉦慡㌲搶㔱㘵慣㑢搵愰㜵㠹愱㐱㈹㜳慥摡戲攱搹挱㡡㘳㤷ぢ㝣㘰昸㙥㐷搰㈴㤸㥣㤲㌷㑥戱捣ㄸ㙢戳收㉦挳㘴昳㈷㠰敥〹挸㔱㠲㡥攸〷攵㙡㉡㡦㝦慡㐷挷ㄲ〴㡣㜸㑡昵て㘲戶㥣摣㡥㠰挸㤱㜴㍢扥㠳㜱晢ㄶ㙡㐲㈱㐴慣愷㤰〸扣㠲〹㈱㑦ㄷ㜷摥扡散摡〱戰㐷㡣捤搹挱慣て㤴㈳㐳㔱㡥户㠷〴慢㠹㐱攳つ慤㜰㙦㘷㔳㡢㥡戸愷戳㍤愹㌷摥戳㐹㜳愸㔱ㄲ㡡㘴慢㑥愲㔹㌶㔹攳㑥㔲㌵㑡ㄴ㜷慣㙤㔴㥡摢戴〹㜷㑡㤱㌷愰㤸㠴㘶㌲晡㠷㠴㔰㄰攸㡤㜴ㄴ㝤昶改攴㤱㠸搸搰〶㈸㔲㑦㠵㜵㐳㔱㐸昰㉣慥㥤㔴捣㘲昴〴晥摥ㄳㄵ㉦搶㠳㤶ㄶ㘳㝤㌴㙡㤹慡㔶㉦扡戰ㄲ捡㠶㔷搹㈱㉣㡤扤㠵ㅡ㐶戸戳㔷敤ㅦ㠲㌷挱㠸ㄱㅢ㌲㉣㤲攲〷〶ㅢ㠲戹ㄲㄱ㔵㕡㘷㐳〴㜵愳扡挰愷昳愶攱ち〶ㄶ㠲捡慣戹㈶㘶㔸搳㤲ㅦ㤵〱㡤搳愲挸㔱摤㥡㕡昲愱搲〳捡昱愸㈴っ慥㕢㤷攸㤶挲㈵〶㠸摤愸㌴㕦づ㄰摡㙤㑣挰㤳挱捥挱づ㈰ㄲ㠶㑥㘸㥤㔱㠲收㔳〸户㜵ㄳ攴㥤ㅥ㌱ち㐱㙡㐹晡敦㔳敡捦扥捡昴㥤㔳㤹戸㄰㌱ㄱ挳㕤㈹搶〳㤰㥢㡣㑣㤲㡢㐶攳㠰㜹㈸搹㐴㘸つ挶㜵㌴㌱㠶㘸昲㜹〱㙥昱㌰㤶㌵㑣戶愹攲㥥㕢㘰㐳㥢㔶㌷昶㔸㘷摤㜲戵㕥㌱㐵ㄵ挷戲㕡㌴昲㡥挰㤷㕣〱っ戹㈹〵㉥ㄱ㔰捥攲㈸挵㉤ㄳ㐹扤摢摤晡㈹っㄷ㈱㠷㌹㐲搵挷〰㘴㡡㕢㑥〲㘲ㅤ昷ㄴ㘸ㅦ敥㙤㕥㘰㤰换㜳㄰㘹ㅤ㔵㤴㘵攷㜰ㅦ慦ㄱ㐵ㄶ㙥㑢㜴㍢㔷㍢㔷愳捤㥥愸㍡㘳㠷㔵㍢〲㐷搸㘷㈸昰昲㜹ㄸ㈳㍤㜲〷㈷挹摣㡥愲扢户㙦挹㘳收㌶㔰㈱ㄸ㔰㡣昱昲ㄴ㤴〱㔴挱㐸㌴戸戵愶搵慤ㄸ晤愵攵慤㑦㈱㔳っ〳搳愰㐵捦搰挰㤹㐱㜹㙢〳攷㕥昴㑡㠹㤰㈶㠳愹㡣㔱㡥挲㘱て愴㠱㥢㜸㤰㕥慣㐱〹〵晢攴㘲㔸㝣㌷㜱摣挱ㄱ愸收敤㙦慢㥣㌷〲㕣㝦㜱て戶㔵㑦㔵㉡㌴㜷攱㥦摢ㄱ㔸挵搵㡤搰ㅣ摤搷㜶㈹㑢昶㐴晢敥扥戶㠶攸戲攰戱搹㠹㌳㐶㔰㕥㔹〸㌶挲㡢㕢扤㤲㐴敥挷昰㐷㙣晡㜶摡捣㔹㤷ㄷ㔱搷〸晢攲㜵户㜶挳㤵㜵攵㝣摥晡〳㠵攰ち㘵㍦ㄷ㔹捣晣づ晦㈴㘹㤹摣摦㘲挶敤㉣㥢ㄳ㌴ㅤ㈴㥣㐷㔲㔱㥦挳㕦〶愹挷昰㌷㠵㔶㘰扦㌷㙥づ㤰㔶昶戵搱㡡〸㠳㕤㘲㜱㤷摦㌴㘲㔱㍦〲㙡㐹㌰攱戱ㅣ㌰晦㌶搸㕦晤㄰㌵㐴㍡㥥㈳㔱㤲㝢ㄷ㑡㈹愸ㄳ㘱ㅥ㕤昳攰愵㤰晦㍦㔸㡡㌹㝡㔳㤶晡㕦㘰㘸昵搷敤㈸扡㠷㈸㝡愵〳㐵㡡㔷㐱㠴㠷㥦㠸ち㝣挸㌱㐴晢扡㠲攱摣搳敥㈱昴㉤扦昴晢㝦㜸〸㍤てっ㌳㠹㥤㠶㜰摢晤㈸㌷捣〴慤挳㑣㘰〰㕦捣㠴ぢㅣ挳㐸㝥㘸㈶㐴㝥㤰㜹㔴㙣㙤㈶㌰扥㤷㘲っ㈶挲慤〹搷〶㑦㘱晢ㅤ晡挸捥攰昲慤改㈳愶て挵攵捦挰㉢㜵愰戳㝡摥昰っ攷愰搴㥦昶㑣㈸㌴㙦ㄱ户戹㘵〸㐷ㅣ摡戴㐵〶㙤攲慦㠸㍤敤扢㍥㤵敤摤㘱〷愶挲ㄴ扡昰㔵㐱攵摦㠰户㐴昱散㤰㜹㙥摦昷㑦晦敢戳㥦㍥挵ㅢ㙢ㄱ慤收ㅥ㐲戹㤷戰㍤敤〹〴㜶ㄳ㤷㐵敥攴挷㌹攷昱㤹㤲扤㕡㌵愷つ㑦㉣㈱㕦㜷攲㘲㐸㜸〹挲っ㠹㙦㈷㤸㤹戸晢㄰㥡㤹ㄳ㙤㉥㑦昹戸㐹摣㠴ㄳ㠹㠵㡢㕦㉦づㅤ慡慥㡡慣㐷㡢㌳昷〳愸愲搷戹㤰㔶㑢㤱㈷㑦㈶愵扥摦慥敢㑥㔰搷㠵㠷ㄹ㠶晥㘳㈹㠵ㄸ〴㈹㈴㜹㤸攱愵〰㤱㔲ぢ㈸攴ㄸ敢㑢㠹慥戵㠷㜹改ㄳ搸ㄵ〲㘶攳攲㕦㡦ㅦ戲〰㡡挰㘲散㡦敦昵㔴㑢㕢㌴㔶㑤っ搷㡡㑤戳㠸㠲ㅣ㘰㔸㌱ㄹ搷㕥㐶㈱㑥㌹㥥㙣户敤㤲攲㑢㠶㥣㌰昸ㄶ㌲㜶捥愱扦慤攸㍣敥搶㜱晢〳㝡㈶㉦ち挳摤换㙡ㅣ㑡㈵㑥ㄷ㜶㉤㠶㔵捣㠷挳㘲㘳搰㐰搴〴㥤攵ㅥ挴挹ㄴ〱㐰㝥㉤挴昶昱收搴㜷戶户㔰挷戹晤搸㈰㝦戰扦敥㐹㘱㙣扣㤵ㅣ〳〹扢慤㕥㠵昰㡡昸ㄵっㄱ㉢㕦改捤㈲摦愵ㄴ攳搴㌱㘷昵㜵敡㝦㐶戰㠵戳㥥㘲㙦㠶戲㕢昴晦搳愸搸㔲晦慢挷㌸ㄶ㍦晤愳㔱㐱㡣㔳挶㔰戶っ摢㄰㈲昰㙥㈳㠰㈳㠷㘳㕤㡡っ㝢㠷愵〵㝣挰ㅡ㌶㡢〴㠷敦㉢摢㝥㍤愲㌱㤶戶敤㐰㔷〱挸昸㔰敥㕢㄰㐱㕤挷户捡㉤捥挶㤴晦ㄸ戲㝤攷敤戲㔷昳㙢㔶㌰戶㠰挰敦ㄸ扦㍦戳㘰昳㑣愹㙦戶ぢ戵晢〰㠹挱㡦㘳捣㠵㡢㄰搸ㄷ捣攰捤㡡㐷㌲扡戰扤㘸〶扦㐵ㅡ㐹㠴㤸愸ㅤ晣㍢慣㈷敢㐶ㄵ㥦慦㕥㠴扦㌳㘰搵㡥㔰㜶愱搷戹晤㤶〶㐱㠷㝢㕡㑦挰㈷㘴㔶㈷㄰㈰㤳㉤晣昱㥦㄰慥敤㌰㘸敤ㅢ敤捤㘷捦摥晣㙥挵摣㕦〰愷摢㝢㑢㉢挹昰㥤晣㉡戹愸㕦㘵づ㥦〸㥣㜵㘹捥敢㌶㈷㉤㘷ㅢ〵㥤㐷ㅦ㜵搳ㄹ㌶㕥㠵ぢ㙤ㅢㄱ㜰〳㐳搵ㄴ㌳晣昴愵愸挰〷㐵㑦ㅦ㔹㔱㝤つ摢㈲〳愰㥣挹㔷㤰㜵愷敡ㄷ㌷愳㙡㐵㑦㡦捣て搲捦搰㙥攳㙦㠴〷㔲㜲戱扥㡣㙣愸㑦昱〰㐲㕡㉤慡慦㘰ㄶ挲㌲㠴㠹捤㍡ㅣ㐸攴愰㠱戲㝥つ㔹㥣ㄴてㅡ戲捡㉦㘳㐰㘳㤵㔵搴㜶㕦攵㤷㌶㕤㈵㑤〴㔹㘵㜲晥㤱㔸挵攸㌵㌴敢慢捣㥥㘱收㈱ㅢ㠹㌵捤㌰㠵㈷昷㤲て㠳㄰㍦㈲晥㤰㝥ㄶ晤㝤敤搴㑦㕦㘵晡慦㔳㑡挴㈵㥡㕡㜷㐱㜱㈹扢昸㙣㜲ㄷ㜵搴㜶摦挵㘷㌶摢挵〸㈵愹㐰昵〶ち㠰敡㔵晣㤱㕤慤愳㐰㠰昲愷㡣戸戶㘵慦㐴扦㡣㝤ㄶ㠵愱扥ㄱ愲㡢㝥ㅢ晤㌹㘶㌷㤹㝤㠲搹㈷㤹摤㘲昶㍣戲㈱㉤㐷っ㝥愰扢㜲愲敤ㄹ㝦㑤ぢ搲㙤昹㙣昶㜱㝣〶扢愱㘱㝣ㅦ晥㉦〰㌹搱愴㔹敤晤扤捤ㄵ㕢戳㔴㠴戹㕢〰捦ㅢ㤸㠷㌰㙢扡㉤㌹攳㈱晣ち㠸㘳㤰ㅥ〵愲㥦㐲㈱㠶攸㐸っ挸ㅣ改㈴攵㉢㈹㌱㌲㜹愳㤴㠰捤㠷㕥敤㝣㘸㕡ㄴ㥣挸㥤扤㈳〴㉣昶挶捦㡥扢敡挵㝣㡦㔷㈵搴㈷㘲扡㍤㜳㈶晥〴㑤㡢㠲㜷攰㥢搰慣㈷㥦ㄱ㤰敡㘶摣昹慦㕥㘹晡㥥搱㠰〴收ち㍢㤳ㅦ愵昳㜳㜱攷㘳昸扣㑤晡㘴㐸㔹㑣慦挵㥤挹户搲昹搹戸昳㝦ㅥ㍢搸攸ㅣ戳㘹㌸㜳㡥㍣㤴㜲㘰㤰㈳㔴攲㔳昷㘱㜴捦㔹㌴㐲〶慣戰㥡ㄴ㈹㌱昸慡㤸㈱㠳戸㔵攳攱㘳昳㜳戸㈴㠶扢㌴搰㔴攱晦㜳攲㉣㉥㡦捤ㅡ㠱㠱㙦挹搷㄰戵昷㜴㜹攲攰扣㜵搱㐳㐵扦㜵搶挷挱戴戲愳㐸〴㌶㔵㌶㠴敦ㄶ搱㡤ㄴ晢扢〹㡦㌸摡愸昱㌲㑥㙦ㅡ㔸㈲㔴㔹戵ㅥ㘳㌶昳㝣㤳㘶昴㍦〵㜲愰㐵㤰戳愰㝦〶㜹ㄸ搱攲戵敦捣〸挵愳挸扥捦戲攱㜳捣㍥㡦慣愸㈸ぢ㐹〷昹㉦㈰ㅢ㡥晦㡦ㅦ㘳㙢攲㜴搲搴㙡晣戲㈴ㄹ改㕦攴㠰ㄷ㤰昵挱〷慥㈲㈲㉣敡㕦㐲㑤攲愵㡡㜲㤵戲㔳㕤挷㉣户昰ㄳ㡤愷㈸㘹愵晡㕡㔴㑤㍢扣愸㈸㝢愵摡㡥慡昷㑢㌵愵戱㔴慦㐴搵〷愴㥡昲㔹慡㤷愳敡挳㔲晤㝣㕣㙤㐵搵て戲㝡㠴戲㑣戶晦㈲ち晡㑢捣扥挶㠶ㅣ挱戶㙤晣ㄱ扡㍤ㅡ㈲㝦㡥愱㡡㐸ㄱ搱晡昵愸挰〷㐵㡣挸㑥慥㐶㑢愶愶㉣㘸㜹㐵㉣㐹㐳㈹㙡㌸㈹つ㑡ㄱ㜳搲昰昱愸攱ㄴ㉡昴㙦㈲㔳挴っ昷愴晦㈵㥦㠸㄰㜹攱户愲㠲扣㤰㌰㤰攱ㅦ㙤㝢㈱攱㈲つ㑦户扤㤰戰㤲㠶㡦㈴㕦昸ㅤ㑥㉡ㅢ㐳愱㐵攱㡦㜰㠳〲敦敦愲㌰搴㌷捣戵㍤㠵㥦戶慥捡㔷㉢㔷慦晥㘶㌸㍢㜶㈸晢㤱㍦ㅡ晣敡㙢㍦昹搵ぢ扦昸搸挹晦昸敤㑢㉦晤攲摦㕥㜸昵户㍦㕥㍡昹て摦昸挶摦㝦昸敢慦晥㙡慦昵戲昶捡㙦捥扤㝣㜳昲晡捤㘷慣换て㥤扥昹昴戵㈷㈷攷敦ㄸ敦敢敢敦㝦㘰昴ㅦ敦㍡㍣昲晣㌳㍦㔴㝦昷捦〷㕣㈵摢挵ぢ㕡㤷挱㙤换㌲扥㠷〲㤶挱ㄵ扦愵换攰㜶〵㔰㤷㈲㐰㑤愳愲〰㜷づㄷ㈰つ㑦戶㌶っ晣ㅥ〰捥昲㜴</t>
  </si>
  <si>
    <t>㜸〱捤㔹㝤㙣ㅣ㐷ㄵ摦搹晢昰敤搹㑥㡥㝣㈷㈴愹㥢愶敡㠷挳搵ㄷ挷愹搳㄰挵攷扢搸㜱㥡昸㈳㜷㐹㈸㠸㕥搶㜷㜳扥㡤昷㜶㉦扢㝢昶㌹㈰㡡㘸㐲㔵愰㑡ちㄲ㙤愵愶㔴㉡慡㥡㈲㔵㐵晣㤳㤴搲㍦㐰㐲〲昱て㔲〵〲㐱〴㐲㠸㍦ち慡〴㐲㐸㈰〸敦㌷扢㘷摦挷摡㑤㐲㤰戲昶捤捤扣㌷昳收敤㙦摥扣昷㘶㑥㘲㤲㈴摤愰〷摦㜸㠲愸㙣捤㉣搸づ㉦挷㔳愶慥昳扣愳㤹㠶ㅤ㑦㕡㤶扡㜰㔴戳㥤〰㜵〸攷㌴攲摢愱㥣慤㥤攳㤱摣ㅣ户㙣敡ㄴ㤲愴㐸㐴㤱㈱挵晢挴敡つ〵愳ㄴ㤰ㄵ敡㈵㈹㘱㉡扡㍡愸挸愶㠶㈷愶捦搰㈴ㄹ挷戴昸慥㥥㤳慥愸〳㠹㐴㥣晥昶散ㄹ㡣昷敤敡㐹㔵㜵愷㙡昱〳〶慦㍡㤶慡敦敡㤹慣㑥敢㕡晥㜱扥㤰㌵㘷戹㜱㠰㑦昷昵㑦慢㝢〶ㄳ㝢〶〶㡡晢昶つ㜶㐵㐸昲㘴㙡昸㌰搷㉢㈴敦㑥㐹㔵㐸敡㜸㙡㜸搲攲挵㍢㈵㌳〴㕣ㄲ㘹㥥搷〰㈰攷㤶㘶捣挴㔳挳昴摦㠰ち戵ㅥ㡤㑦㘴㌲摣戰㌵㐷㥢搳㥣〵㠱㘱㜹㈲㍦㝤㔲搵慢㍣㕣ㄶ㉡㐵捡㈷㔵㙢㕣㉤昳敥昲〹㥢ㅦ㔷㡤ㄹ㡥㔶愸㍣㕡搵ち㐱㕡搸挰㐳㝥ㄳ㜹㈰挵㈷㔲挳愹㤲㙡㌹㐲㈴〰㝣挴慦户㤸㈹摥愰㡡ㄸ㈳愸㠰㠷㜵㝡愶㠳㌹戱扥㑡ㄴ㐵㈷ㄵ攱㉥㉡搶㌶㡣散ㄱ㐳㝢昶戰攰摦挸〰ㅢ〷愲扢㥣㔳攵摣戴㥣换换戹㠲㥣攳㜲慥㈸攷㘶攴㕣㐹捥㘹㜲敥㡣㥣㥢愵㍥昵㈷搲搱㈱㝢捦搳㔷㝥㈸㈵摦扤㌰㝣昱㥦摦晦昱戵㤹ㅢ摦㘱戰㌹㘱㝣慢愸愲慣愶㈲ㅣ愳挲㐷㤱摤㡣㝤㐸㡡㐰㤹㘳㥦㝣敦挶晤晦㜸㙥攸搵摣㉢㘷捦㈶慦晦㠰〱㜰㈱㘵つ愴慣㠵㤴㜵晥㔲晡ㄹ晢挰㤳昲挲ㄷづ敦㡤㈹昹㐳㙦っ晥敥愱晤捡㉦慥㌱㔸扤㤰戲〱㔲㌶㐲捡㈶㝦㈹〹挶晥攴㐹㐹㘴摦昹戹戵晥摣挴昷㕥扣昶㥢攷㤳ㅦ扣摦戵㠵㠶㡣搳㙡挵挷戹㜳㠷㑣㍢㠴㔵扡㜹敢挰㑡㠶捡慥㜱愵戹㥤㔷㘰㜹㘳㐶㠱搷挲㔴㈳㡢散㉡愷㑣挳攱㌵㈷慤㍡㙡㐷㜹㔲戵戸攱㈸搴愹㔷㡣㜲㙢ㄸ搹㉤㘸昵搱㔱慦㐵ㄲ㘲愲摡㈰愵㔳㄰㕣㐹㡣㥣㔴㈰攸㤶㤱戰㥦户㍡慣摡㈵㐷㥤搶昹捥ㄶ㈳〶㙥戴㙦㑥㌸㥡㙥挷㐹攴愸㘵㔶㉢㐰昴㡥挹㈱㔹ち〰ち㙦愵㐲昸㔶㝣搳〴㐳捡㌶晡㡡ち愶〲㈶㉤昰つ㜰㤶㜸㕤昷㔲㠳㔴㑣㥢㘵㔵㌳敥搰攲㜶敤㈰愱㔳摥扥㑣㕢敡㍣昹㤸㈵搱扢攳㝤昸晢㘸㈷㑢㍥戶㌸㔰㝣戴㤸㐸ㄴ〶晡搴㝥㌵㠴㕤㝡慢㍥〲㥢愶慢㝣㑡㌳ち收扣㜰ㅡ㙢捡攴ㄱ㠴㈳挸㉥㔴戸㈰㜵ㄵ戳慡㌵挳挹ㄱ㔹㘳改㜵挵㤴㘹㔹㕣㔷ㅤ㕥㄰〴㠴愰㡤捤㐴㝢挴㌲换愰㙦ㅤ㔶㙤扥攴㤰㝡㡢敥㐴挳㘶搵㈸搸ㅦ昷㘷㘶ㅣㄲ扤愵㤵户㈴愴㙤㔸㠶㥣㌴户㠵愶摢㕢㠷〹攳㑦搶㌴㤷扤慤㠵㑤㙥摡㥣㕥㥥㍢㘲昱戳㡢摣㌶㡤㤲ㄴ㠷攷㌸昸㙤㙦改戲㕣扤挸愹㥡㌶㌷㠴㝡扤攵㐹㉤㍦换慤っ㐷ㄴ攷〵昱慡敢挱攲戴ㅦ昳摣敥㥤〰昴ㄴ㈷ち㍢ㅡ愹挵㐳㌵㠷搳㙥㉥㤰扥ㄴ㍦㥤㠵㉣㜶搲㠶愶㉥敥㥣挴搸摣㐴ㅥ㌱昳㔵ㅢ扢搶㌲昵㘶㑥戲㌰愷搲㥣㠵㘳㘶㠱〷㠳㜲㠰㜲㠴㈰ㅥ㠹攲㔲㠰戶㜲㕦换㐶ㄵ㐱㄰戲敤挶㘸搳㘰㌹〸㌷晤㌷㌵愸搹扣㌰捥捦㘵㉣㈶㌸㙣㔳昳㕥㠹ㅦ㈷昴〸㈵㥤㘳㈳挹慤ㅥ愵㐱搱㈵慢挱㈴扥晥搴㝤愳〶捣㘰户攸晤攰昲慦㈲挴㉥㕡挶晦户戳㉣慦昵摥晥搰ㅣ昹散挳慡㔱搰戹戵㌲㕥搰㐸戹て挵㑥ㄴ昷㔳ㄱ㤵㐲扦㈶敦戶㉣㤲㠸捡慣挶ㄶ㐲昳㕡挱㈹㠵㑢㕣㥢㈹㌹㐴愳〴㌲ㄲ〱捣㜱敦昳㔳㜲昵㥢㤰㐵㉡て愰㜸㤰㡡㘸㌴㉡〹晦ㄹ㡥㉡て㡢戶挴㄰摣㐵愶㠱搸摥敥㕣㍦〱戶戲〲㡦㈱㌱㠰㐳㔳ㄲ㈸㜶愳攸愷㈲㉡戱㥦搱㝢攰㕤㍥㑦捤㐷㐸ㅢ㘸昴㍡㝤㈴㘵〰挵㕥昴㙡搰㘸㔰戴㈵㠶㐴㐱㘸〴㤷搷慥搱㝥戰㤵ㄵ㜸っ㐹㠶搰攸㈰〴っ愱㐸㔲㐱ㅡ扤攷㘹㜴㠲㥡挰㙡〹愳ㄴ㝡愵搱慢㐱愳ㄱ搱㤶ㄸ㤲づ愱ㄱ㜲㡥㜶㡤挶挰㔶㔶攰㌱㈴㉣㐲愳㘳㄰㌰㡥㘲〲㠳㈴昶戶愷搱慦㘸愵收〸㥢てㄷ㌱㥡㐲慦攳攸搵愰㔱㔶戴愵㈰攲愱㥦㘹㉤㐶㙦㘴㤰搱愳愶㕡ㄸ㔱昳㜴㍥攸昰㑥〷㤱㤴㔹慥㔰㑥㘱挵搰㌳㐵ㅥ㠵㍣搵㥣㔶攰㔶〴㠴っㅤ㑡㠲㜴㌸戰挳挲ㅦ摢㤴㉣〴愴㔰愸㌳攲㌷搷㔸㕤搶㑥捦敥ㅢて㍤㘳㙤昲晦㍣㌵㜸㄰收ㄸ㡤ち㈴戰〴捡㐹㉡㐲戰晦㕢昶㘱戰扡つ攵㑣挹㥣㍦㑣ㅢ㠰摢㙥昲㙤愷㉣捤搹搸㑥愶攴㐷㉤㙦ㄶ昴㔱㡢㔳搸戲戲攴扤挵㍢㘲挴ㄶ㕦㡥ㄸ戴㐵戸㤰〶攷搹㕢㍣愹昱㜹㠴摣㝢摡㔹㜴㝡㐸㔵㙤挷ㄴ戹摡昶㜶㝥摡ㅣ㌷㥤戴㘶㔷㜴㜵㘱愷て摢攵㥣㉡㜱㠳㈲㡥㐵㠱攷愳㍡㤹㤵ち㉦昸攸㤸㌱慢㔶㥥㡦愵敦㠶㤸㐵㉢攵㍥㑣㠴㉢ㄶ㘱㘱㤹搱㜳㝢敥㤲㙤㠶戰捦慤㝢㙢昴昷攷捥ㅦっ㔳㄰㘴戴㐱㘸㡢㠴攰㐲㙦㌷慣㜵㌷㈵㔳敢㜱っ㍣㐶㐷㘷慤愲昳㘱搵㈲挳㌶㉤㕢㈹搷慢慥攱㌵ㅣ挸摣摤㜲㌷㠰㑤戹㠱㥢ㄵ挴㤷㡦㡡つ㡡ぢㅢ㠴㌱㈳ㄲ戱㜵㉤攱㕢扣㌷晣攴㙤慥㔵攸ち㜹户㕢㔴〴昱愱㘳づ㐷愱㕣㑥㡡㐰㉤㍣㉣昴〶㠹昲搵て〱㌱㘸攰戸㉥㐶㐵㘷つ㜳摥㄰㥡㠷㙣㘴愸㄰愸㜴㜴攰㌵攰挳挵㌳㔰㌷ㅢ㈹㠴㤸摢敢㠷㤵㝢㤲㔸扣㑦ㄸ㉢㔰㔰昷㉥㄰扡㜰㠱㤰戵戸戸㈵㠸㠸〶㐱搸㕤㍥㘵㕡戳搳愶㌹㡢昳摤㉡搱戲㑢㥣㍢㌸搱㜷㤶摤㙢〹搴挹昶〳㠱愶㔳扢㠷㍢㤸昷㤲㍥㙥㡣晥㌴搵〲㈳㔶㕥戴搸户改晤㜱挰ㅥ扢晣摢摤戵㌷搷ㅦ㜹昵㐸㜷㙤攳㌳挹㌵散㌵㡦㌱㍥㌱㤴㝡敡捡㕢挹㘷戵愹摡扥愹㙤㍢㐲〸晢㌷㤵㜲㈱扡慦㉥㉥晡慥慣收攸扣戳攸㥡〶敡㤱㈲㜹㈳㑡㠷ぢㅤ挵㙣㠹摥㍡摤㕤ㅣ戵戴㠲慥ㄹㅣ愶㐳〷つ摣㝥ㅣ攵㌳㤴晡㑥㥡戸㘹㌱㡤敥㘲搶㔲つㅢ戱挶挸㉦慣㘹㙡㠹摤ㄲ㉡づ㙢㠶㑤搳〸㝦㠹晡敡㈲摣㌹慤㕣戵㙣㡣慡ㄵ晢㙥搸㑥㘴㈷昵挷㜵㕥㌲㤳㘵ㄶ㤱㈳户戹㈳愴昰㤳㈴㙦㘳挳づ㝣慣㈷㔳挱摤㔵て扤㌲攵挸戲昰㙦㌲搲㈸〴㝥㜲㙢㐸摣㙥㍥㈱㠶扥㕤攲㔶换㍢愹〴晣㐲昷㘲挶㉥ㄲ搰ㅣ㡤㘱て愳愰㡦㜲摡慢愰挱㤰晥㈱搷㘸〹摥㉡㤱㤴㘹㜴㐰搲㠷〰扥慣㕢㘶㜸ㄵ戸㘶㜶㤹っㄵづ㠱敡ㄲ㘳㉦㔳つ㝢摡㘷㑦㌲攴㡦搸㤷敥㍥㈸㔲㙤㘹ㅦ扣㐸㘳戰て慥晦㈷㜳敥㡦㍦昹㑢晡攲搶つ㍦扡昱换户㥦㘰㉦㜸㡣搶㝤挰㤰㙣㘲㉦㐸攱㌳㔴㙣㙦挲㥥㐰慦攳㝦㤴ㅢ㌳㑥挹㙦〹ㄸ㌲㔵㉣㠳㌲㑢〵㐳㥥㉡㤰搲扤㡡㐰ち㘹愹て㔲㘵㈲㉢〶㍡㈲ㄹ㕤ㄹ愹㈱敡㈱㤰㝡㥥㕥㘵〹愹㑢搴㕡づ愹㈴つ㔹㐴㑡㠱挷㜰扤挵搷㍣㌰摡扣挵㔷㍤㐶攵㕦㝦摦㘰㙦㝤㍦㜹㜵昵㕦慦捦㝣收摤㌵っ〹戰㡢搲ㅣ搵㕡㉣搴㌱㉢㍤㐹㥣攳㝣攱㐹搳〰〱捦㍣㔵ㄸ㤲㘶〱㑦捤慢〸㜸㤰㈳晢挰戳㐰㘴攵ㅣ㍡㈲㌳㕥ㄹㅥ愴捤〲㥥ぢ㑤昰㥣㕦〱ㅥ㈴搹㑢昰挰㤰㕣㜸扥攸愱搰㘶㐴㑦㜹㡣㌶㜸㤰㡤扢昰㝣㠹㙡㕢㥡㡣〸愷㜶捡戲㔷㐰〸㘹扣㐰攸㘹慡㌰㈴昱〲愱昳㕥〵㡤ㄸㄲ㘲㤹㍥攱ぢ㔴㝣㉣㌵㥣㜳〳㐶㍤敥㠴扦㑣攴㔵㐴㙥㌸〱挷㤰㍦㘳㡣昲っち攴搵㑣㙣㘶戴㥥愵愲晥挴㑥㔳㉤㐸ㅦ攵㉢㔴㜴〷㘲㉡㝤㠹㠱㤸㑣㠱攸搸㜴㥤昴ㅣ㐸挸慦㤹㌰㜷戴㉥㔲㔱㝦㘲㌰㝢㈱敢ㄲ㔵㐸ㄶ㑣扣㐵ㄶっ㕥㤰扥㐱ㄵ㜱改换㠴㙤愰搵愴ㄷ㙣㐴挸晡㈶㔵㐸ㄶ散愱㐵ㄶ慣㐳㤰㕥愲㡡戸晡㘵〲㐵戴㥡昴〲㥡㐲搶换㔴改づ㌰㘰㠲挵て㕦㐶㍢愹敢㍤昵昸㙣㠷㕦〱愹改摥㍥晣㉤㈲摤㘷搲て㌲㔶搵挸敢㔵㈷㕦捡捤敡搵㍣捦㈵晡晡〶ㄳ晢㜲㤶㙤挷㙢扡㕤㘳愷㍤ㅢ㌹㘲㠷㉦㍤昰㠷㐴敡敢㥢慥敤慤㕤㌵㕥㘷㌹㡦搱㝡㤳ㅥ慢扦㜲〸攸敦昷㑢㌶摡㉥㌷㝡㕢㙦㤲づ搱捤搰〲㜰〸搰昹㉣㈴㐲㘸㔰㝥散昶㘴搵ㄳ㍥㠵挴㠵㥥㈴慤晦〷㌹戰摤收㝣敤ㅥ愲㈸慦㔱挱㘰㐹㘲晢㘱〵ㄴ㘰慥〰㘵昶挴㜲〸㝥捡㘳戴晥㡡㄰慢㉦㌴㠳捤〱㐵㜶㡡扡㐲㜵㌱摢㥢愰挰搶晣㘶㍢扥摣㙣㔳ㅥ愳敤搷〶ㄸ愳㤸㘴戲㜱㤲敦㘲ㄲㄸ愱摦㈴㡦㉦㌷挹ㄱ㡦搱晡㘳〴㠳㤵㡡㐹挶ㅡ㈷戹㑡搴㄰挰㙢捤㜵㜱㌴ㅦ挱晡户㕣晣㜴㜶敥㈰㘲昶愵㜷㠶晥摤晦搹㈴〳ㄲㄸ扥㐸㠰搶㑤〴捣搰㐸攸晣㉦つ敥㙥挵</t>
  </si>
</sst>
</file>

<file path=xl/styles.xml><?xml version="1.0" encoding="utf-8"?>
<styleSheet xmlns="http://schemas.openxmlformats.org/spreadsheetml/2006/main">
  <numFmts count="3">
    <numFmt numFmtId="164" formatCode="0.000"/>
    <numFmt numFmtId="165" formatCode="0.0"/>
    <numFmt numFmtId="166" formatCode="0.0000"/>
  </numFmts>
  <fonts count="14">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vertAlign val="subscript"/>
      <sz val="14"/>
      <color theme="1"/>
      <name val="Calibri"/>
      <family val="2"/>
      <scheme val="minor"/>
    </font>
    <font>
      <sz val="14"/>
      <color theme="1"/>
      <name val="Symbol"/>
      <family val="1"/>
      <charset val="2"/>
    </font>
    <font>
      <vertAlign val="subscript"/>
      <sz val="12"/>
      <color theme="1"/>
      <name val="Calibri"/>
      <family val="2"/>
      <scheme val="minor"/>
    </font>
    <font>
      <sz val="14"/>
      <color theme="1"/>
      <name val="Brush Script MT"/>
      <family val="4"/>
    </font>
    <font>
      <sz val="9"/>
      <color indexed="81"/>
      <name val="Tahoma"/>
      <family val="2"/>
    </font>
    <font>
      <b/>
      <sz val="9"/>
      <color indexed="81"/>
      <name val="Tahoma"/>
      <family val="2"/>
    </font>
    <font>
      <b/>
      <sz val="12"/>
      <color theme="1"/>
      <name val="Calibri"/>
      <family val="2"/>
      <scheme val="minor"/>
    </font>
    <font>
      <sz val="12"/>
      <color theme="1"/>
      <name val="Symbol"/>
      <family val="1"/>
      <charset val="2"/>
    </font>
    <font>
      <sz val="12"/>
      <color theme="1"/>
      <name val="Brush Script MT"/>
      <family val="4"/>
    </font>
  </fonts>
  <fills count="2">
    <fill>
      <patternFill patternType="none"/>
    </fill>
    <fill>
      <patternFill patternType="gray125"/>
    </fill>
  </fills>
  <borders count="3">
    <border>
      <left/>
      <right/>
      <top/>
      <bottom/>
      <diagonal/>
    </border>
    <border>
      <left/>
      <right/>
      <top style="medium">
        <color auto="1"/>
      </top>
      <bottom/>
      <diagonal/>
    </border>
    <border>
      <left/>
      <right/>
      <top/>
      <bottom style="medium">
        <color auto="1"/>
      </bottom>
      <diagonal/>
    </border>
  </borders>
  <cellStyleXfs count="1">
    <xf numFmtId="0" fontId="0" fillId="0" borderId="0"/>
  </cellStyleXfs>
  <cellXfs count="46">
    <xf numFmtId="0" fontId="0" fillId="0" borderId="0" xfId="0"/>
    <xf numFmtId="0" fontId="3" fillId="0" borderId="0" xfId="0" applyFont="1"/>
    <xf numFmtId="0" fontId="4" fillId="0" borderId="0" xfId="0" applyFont="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2" fontId="4" fillId="0" borderId="0" xfId="0" applyNumberFormat="1" applyFont="1" applyAlignment="1">
      <alignment horizontal="center"/>
    </xf>
    <xf numFmtId="164" fontId="4" fillId="0" borderId="0" xfId="0" applyNumberFormat="1" applyFont="1" applyAlignment="1">
      <alignment horizontal="center"/>
    </xf>
    <xf numFmtId="165" fontId="4" fillId="0" borderId="0" xfId="0" applyNumberFormat="1" applyFont="1" applyAlignment="1">
      <alignment horizontal="center"/>
    </xf>
    <xf numFmtId="0" fontId="1" fillId="0" borderId="0" xfId="0" applyFont="1"/>
    <xf numFmtId="0" fontId="0" fillId="0" borderId="0" xfId="0" quotePrefix="1"/>
    <xf numFmtId="166" fontId="4" fillId="0" borderId="0" xfId="0" applyNumberFormat="1" applyFont="1" applyAlignment="1">
      <alignment horizontal="center"/>
    </xf>
    <xf numFmtId="10" fontId="4" fillId="0" borderId="0" xfId="0" applyNumberFormat="1" applyFont="1" applyAlignment="1">
      <alignment horizontal="center"/>
    </xf>
    <xf numFmtId="164" fontId="0" fillId="0" borderId="0" xfId="0" applyNumberFormat="1" applyAlignment="1">
      <alignment horizontal="center"/>
    </xf>
    <xf numFmtId="0" fontId="4" fillId="0" borderId="1" xfId="0" applyFont="1" applyBorder="1"/>
    <xf numFmtId="0" fontId="4" fillId="0" borderId="1" xfId="0" applyFont="1" applyBorder="1" applyAlignment="1">
      <alignment horizontal="center"/>
    </xf>
    <xf numFmtId="2" fontId="4" fillId="0" borderId="1" xfId="0" applyNumberFormat="1" applyFont="1" applyBorder="1" applyAlignment="1">
      <alignment horizontal="center"/>
    </xf>
    <xf numFmtId="164" fontId="4" fillId="0" borderId="1" xfId="0" applyNumberFormat="1" applyFont="1" applyBorder="1" applyAlignment="1">
      <alignment horizontal="center"/>
    </xf>
    <xf numFmtId="165" fontId="4" fillId="0" borderId="1" xfId="0" applyNumberFormat="1" applyFont="1" applyBorder="1" applyAlignment="1">
      <alignment horizontal="center"/>
    </xf>
    <xf numFmtId="0" fontId="4" fillId="0" borderId="2" xfId="0" applyFont="1" applyBorder="1"/>
    <xf numFmtId="0" fontId="4" fillId="0" borderId="2" xfId="0" applyFont="1" applyBorder="1" applyAlignment="1">
      <alignment horizontal="center"/>
    </xf>
    <xf numFmtId="2" fontId="4" fillId="0" borderId="2" xfId="0" applyNumberFormat="1" applyFont="1" applyBorder="1" applyAlignment="1">
      <alignment horizontal="center"/>
    </xf>
    <xf numFmtId="164" fontId="4" fillId="0" borderId="2" xfId="0" applyNumberFormat="1" applyFont="1" applyBorder="1" applyAlignment="1">
      <alignment horizontal="center"/>
    </xf>
    <xf numFmtId="165" fontId="4" fillId="0" borderId="2" xfId="0" applyNumberFormat="1" applyFont="1" applyBorder="1" applyAlignment="1">
      <alignment horizontal="center"/>
    </xf>
    <xf numFmtId="0" fontId="6" fillId="0" borderId="1" xfId="0" applyFont="1" applyBorder="1" applyAlignment="1">
      <alignment horizontal="center"/>
    </xf>
    <xf numFmtId="0" fontId="0" fillId="0" borderId="2" xfId="0" applyBorder="1"/>
    <xf numFmtId="0" fontId="2" fillId="0" borderId="2" xfId="0" applyFont="1" applyBorder="1" applyAlignment="1">
      <alignment horizontal="center"/>
    </xf>
    <xf numFmtId="0" fontId="0" fillId="0" borderId="2" xfId="0" applyBorder="1" applyAlignment="1">
      <alignment horizontal="center"/>
    </xf>
    <xf numFmtId="0" fontId="11" fillId="0" borderId="0" xfId="0" applyFont="1" applyAlignment="1">
      <alignment horizontal="center"/>
    </xf>
    <xf numFmtId="10" fontId="4" fillId="0" borderId="1" xfId="0" applyNumberFormat="1" applyFont="1" applyBorder="1" applyAlignment="1">
      <alignment horizontal="center"/>
    </xf>
    <xf numFmtId="10" fontId="4" fillId="0" borderId="0" xfId="0" applyNumberFormat="1" applyFont="1" applyBorder="1" applyAlignment="1">
      <alignment horizontal="center"/>
    </xf>
    <xf numFmtId="10" fontId="4" fillId="0" borderId="2" xfId="0" applyNumberFormat="1" applyFont="1" applyBorder="1" applyAlignment="1">
      <alignment horizontal="center"/>
    </xf>
    <xf numFmtId="0" fontId="3" fillId="0" borderId="0" xfId="0" applyFont="1" applyAlignment="1">
      <alignment horizontal="center"/>
    </xf>
    <xf numFmtId="166" fontId="0" fillId="0" borderId="0" xfId="0" applyNumberFormat="1" applyAlignment="1">
      <alignment horizontal="center"/>
    </xf>
    <xf numFmtId="0" fontId="0" fillId="0" borderId="0" xfId="0" applyBorder="1"/>
    <xf numFmtId="0" fontId="0" fillId="0" borderId="0" xfId="0" applyBorder="1" applyAlignment="1">
      <alignment horizontal="center"/>
    </xf>
    <xf numFmtId="0" fontId="4" fillId="0" borderId="0" xfId="0" applyFont="1" applyBorder="1"/>
    <xf numFmtId="166" fontId="4" fillId="0" borderId="1" xfId="0" applyNumberFormat="1" applyFont="1" applyBorder="1" applyAlignment="1">
      <alignment horizontal="center"/>
    </xf>
    <xf numFmtId="166" fontId="4" fillId="0" borderId="0" xfId="0" applyNumberFormat="1" applyFont="1" applyBorder="1" applyAlignment="1">
      <alignment horizontal="center"/>
    </xf>
    <xf numFmtId="166" fontId="4" fillId="0" borderId="2" xfId="0" applyNumberFormat="1" applyFont="1" applyBorder="1" applyAlignment="1">
      <alignment horizontal="center"/>
    </xf>
    <xf numFmtId="0" fontId="3" fillId="0" borderId="0" xfId="0" applyFont="1" applyAlignment="1">
      <alignment horizontal="center"/>
    </xf>
    <xf numFmtId="2" fontId="4" fillId="0" borderId="1" xfId="0" applyNumberFormat="1" applyFont="1" applyFill="1" applyBorder="1" applyAlignment="1">
      <alignment horizontal="center"/>
    </xf>
    <xf numFmtId="2" fontId="4" fillId="0" borderId="0" xfId="0" applyNumberFormat="1" applyFont="1" applyFill="1" applyAlignment="1">
      <alignment horizontal="center"/>
    </xf>
    <xf numFmtId="2" fontId="4" fillId="0" borderId="2" xfId="0" applyNumberFormat="1" applyFont="1" applyFill="1" applyBorder="1" applyAlignment="1">
      <alignment horizontal="center"/>
    </xf>
    <xf numFmtId="164" fontId="4" fillId="0" borderId="1" xfId="0" applyNumberFormat="1" applyFont="1" applyFill="1" applyBorder="1" applyAlignment="1">
      <alignment horizontal="center"/>
    </xf>
    <xf numFmtId="164" fontId="4" fillId="0" borderId="2"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8</xdr:row>
      <xdr:rowOff>171449</xdr:rowOff>
    </xdr:from>
    <xdr:to>
      <xdr:col>4</xdr:col>
      <xdr:colOff>405297</xdr:colOff>
      <xdr:row>22</xdr:row>
      <xdr:rowOff>186748</xdr:rowOff>
    </xdr:to>
    <xdr:pic>
      <xdr:nvPicPr>
        <xdr:cNvPr id="9" name="Picture 8" descr="oneway_clutch_100629a.emf"/>
        <xdr:cNvPicPr>
          <a:picLocks noChangeAspect="1"/>
        </xdr:cNvPicPr>
      </xdr:nvPicPr>
      <xdr:blipFill>
        <a:blip xmlns:r="http://schemas.openxmlformats.org/officeDocument/2006/relationships" r:embed="rId1" cstate="print"/>
        <a:stretch>
          <a:fillRect/>
        </a:stretch>
      </xdr:blipFill>
      <xdr:spPr>
        <a:xfrm>
          <a:off x="47625" y="2133599"/>
          <a:ext cx="4024797" cy="3110924"/>
        </a:xfrm>
        <a:prstGeom prst="rect">
          <a:avLst/>
        </a:prstGeom>
        <a:ln>
          <a:solidFill>
            <a:schemeClr val="tx1"/>
          </a:solidFill>
        </a:ln>
      </xdr:spPr>
    </xdr:pic>
    <xdr:clientData/>
  </xdr:twoCellAnchor>
  <xdr:twoCellAnchor editAs="oneCell">
    <xdr:from>
      <xdr:col>4</xdr:col>
      <xdr:colOff>495300</xdr:colOff>
      <xdr:row>8</xdr:row>
      <xdr:rowOff>171450</xdr:rowOff>
    </xdr:from>
    <xdr:to>
      <xdr:col>7</xdr:col>
      <xdr:colOff>1789220</xdr:colOff>
      <xdr:row>23</xdr:row>
      <xdr:rowOff>5774</xdr:rowOff>
    </xdr:to>
    <xdr:pic>
      <xdr:nvPicPr>
        <xdr:cNvPr id="8" name="Picture 7" descr="oneway_clutch_100629b.emf"/>
        <xdr:cNvPicPr>
          <a:picLocks noChangeAspect="1"/>
        </xdr:cNvPicPr>
      </xdr:nvPicPr>
      <xdr:blipFill>
        <a:blip xmlns:r="http://schemas.openxmlformats.org/officeDocument/2006/relationships" r:embed="rId2" cstate="print"/>
        <a:stretch>
          <a:fillRect/>
        </a:stretch>
      </xdr:blipFill>
      <xdr:spPr>
        <a:xfrm>
          <a:off x="4162425" y="2133600"/>
          <a:ext cx="4037120" cy="3120449"/>
        </a:xfrm>
        <a:prstGeom prst="rect">
          <a:avLst/>
        </a:prstGeom>
        <a:ln>
          <a:solidFill>
            <a:schemeClr val="tx1"/>
          </a:solidFill>
        </a:ln>
      </xdr:spPr>
    </xdr:pic>
    <xdr:clientData/>
  </xdr:twoCellAnchor>
  <xdr:oneCellAnchor>
    <xdr:from>
      <xdr:col>0</xdr:col>
      <xdr:colOff>47625</xdr:colOff>
      <xdr:row>23</xdr:row>
      <xdr:rowOff>47625</xdr:rowOff>
    </xdr:from>
    <xdr:ext cx="4048125" cy="526298"/>
    <xdr:sp macro="" textlink="">
      <xdr:nvSpPr>
        <xdr:cNvPr id="4" name="TextBox 3"/>
        <xdr:cNvSpPr txBox="1"/>
      </xdr:nvSpPr>
      <xdr:spPr>
        <a:xfrm>
          <a:off x="47625" y="5524500"/>
          <a:ext cx="4048125" cy="5262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200">
              <a:latin typeface="Arial Black" pitchFamily="34" charset="0"/>
            </a:rPr>
            <a:t>ONE-WAY</a:t>
          </a:r>
          <a:r>
            <a:rPr lang="en-US" sz="1200" baseline="0">
              <a:latin typeface="Arial Black" pitchFamily="34" charset="0"/>
            </a:rPr>
            <a:t> CLUTCH with</a:t>
          </a:r>
        </a:p>
        <a:p>
          <a:pPr algn="ctr"/>
          <a:r>
            <a:rPr lang="en-US" sz="1200" baseline="0">
              <a:latin typeface="Arial Black" pitchFamily="34" charset="0"/>
            </a:rPr>
            <a:t>STOP ANGLE DIMENSIONAL VARIABLES</a:t>
          </a:r>
          <a:endParaRPr lang="en-US" sz="1200">
            <a:latin typeface="Arial Black" pitchFamily="34" charset="0"/>
          </a:endParaRPr>
        </a:p>
      </xdr:txBody>
    </xdr:sp>
    <xdr:clientData/>
  </xdr:oneCellAnchor>
  <xdr:oneCellAnchor>
    <xdr:from>
      <xdr:col>4</xdr:col>
      <xdr:colOff>485775</xdr:colOff>
      <xdr:row>23</xdr:row>
      <xdr:rowOff>57150</xdr:rowOff>
    </xdr:from>
    <xdr:ext cx="4048125" cy="526298"/>
    <xdr:sp macro="" textlink="">
      <xdr:nvSpPr>
        <xdr:cNvPr id="7" name="TextBox 6"/>
        <xdr:cNvSpPr txBox="1"/>
      </xdr:nvSpPr>
      <xdr:spPr>
        <a:xfrm>
          <a:off x="4152900" y="5534025"/>
          <a:ext cx="4048125" cy="5262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200">
              <a:latin typeface="Arial Black" pitchFamily="34" charset="0"/>
            </a:rPr>
            <a:t>ONE-WAY</a:t>
          </a:r>
          <a:r>
            <a:rPr lang="en-US" sz="1200" baseline="0">
              <a:latin typeface="Arial Black" pitchFamily="34" charset="0"/>
            </a:rPr>
            <a:t> CLUTCH with</a:t>
          </a:r>
        </a:p>
        <a:p>
          <a:pPr algn="ctr"/>
          <a:r>
            <a:rPr lang="en-US" sz="1200" baseline="0">
              <a:latin typeface="Arial Black" pitchFamily="34" charset="0"/>
            </a:rPr>
            <a:t>SPRING GAP DIMENSIONAL VARIABLES</a:t>
          </a:r>
          <a:endParaRPr lang="en-US" sz="1200">
            <a:latin typeface="Arial Black"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oleObject" Target="../embeddings/oleObject5.bin"/><Relationship Id="rId13" Type="http://schemas.openxmlformats.org/officeDocument/2006/relationships/oleObject" Target="../embeddings/oleObject10.bin"/><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oleObject" Target="../embeddings/oleObject4.bin"/><Relationship Id="rId12" Type="http://schemas.openxmlformats.org/officeDocument/2006/relationships/oleObject" Target="../embeddings/oleObject9.bin"/><Relationship Id="rId17" Type="http://schemas.openxmlformats.org/officeDocument/2006/relationships/oleObject" Target="../embeddings/oleObject14.bin"/><Relationship Id="rId2" Type="http://schemas.openxmlformats.org/officeDocument/2006/relationships/drawing" Target="../drawings/drawing1.xml"/><Relationship Id="rId16" Type="http://schemas.openxmlformats.org/officeDocument/2006/relationships/oleObject" Target="../embeddings/oleObject13.bin"/><Relationship Id="rId1" Type="http://schemas.openxmlformats.org/officeDocument/2006/relationships/printerSettings" Target="../printerSettings/printerSettings1.bin"/><Relationship Id="rId6" Type="http://schemas.openxmlformats.org/officeDocument/2006/relationships/oleObject" Target="../embeddings/oleObject3.bin"/><Relationship Id="rId11" Type="http://schemas.openxmlformats.org/officeDocument/2006/relationships/oleObject" Target="../embeddings/oleObject8.bin"/><Relationship Id="rId5" Type="http://schemas.openxmlformats.org/officeDocument/2006/relationships/oleObject" Target="../embeddings/oleObject2.bin"/><Relationship Id="rId15" Type="http://schemas.openxmlformats.org/officeDocument/2006/relationships/oleObject" Target="../embeddings/oleObject12.bin"/><Relationship Id="rId10" Type="http://schemas.openxmlformats.org/officeDocument/2006/relationships/oleObject" Target="../embeddings/oleObject7.bin"/><Relationship Id="rId4" Type="http://schemas.openxmlformats.org/officeDocument/2006/relationships/oleObject" Target="../embeddings/oleObject1.bin"/><Relationship Id="rId9" Type="http://schemas.openxmlformats.org/officeDocument/2006/relationships/oleObject" Target="../embeddings/oleObject6.bin"/><Relationship Id="rId14" Type="http://schemas.openxmlformats.org/officeDocument/2006/relationships/oleObject" Target="../embeddings/oleObject11.bin"/></Relationships>
</file>

<file path=xl/worksheets/sheet1.xml><?xml version="1.0" encoding="utf-8"?>
<worksheet xmlns="http://schemas.openxmlformats.org/spreadsheetml/2006/main" xmlns:r="http://schemas.openxmlformats.org/officeDocument/2006/relationships">
  <dimension ref="A1:C31"/>
  <sheetViews>
    <sheetView workbookViewId="0"/>
  </sheetViews>
  <sheetFormatPr defaultRowHeight="15"/>
  <cols>
    <col min="1" max="3" width="36.7109375" customWidth="1"/>
  </cols>
  <sheetData>
    <row r="1" spans="1:3">
      <c r="A1" s="9" t="s">
        <v>16</v>
      </c>
    </row>
    <row r="3" spans="1:3">
      <c r="A3" t="s">
        <v>17</v>
      </c>
      <c r="B3" t="s">
        <v>18</v>
      </c>
      <c r="C3">
        <v>0</v>
      </c>
    </row>
    <row r="4" spans="1:3">
      <c r="A4" t="s">
        <v>19</v>
      </c>
    </row>
    <row r="5" spans="1:3">
      <c r="A5" t="s">
        <v>20</v>
      </c>
    </row>
    <row r="7" spans="1:3">
      <c r="A7" s="9" t="s">
        <v>21</v>
      </c>
      <c r="B7" t="s">
        <v>22</v>
      </c>
    </row>
    <row r="8" spans="1:3">
      <c r="B8">
        <v>3</v>
      </c>
    </row>
    <row r="10" spans="1:3">
      <c r="A10" t="s">
        <v>23</v>
      </c>
    </row>
    <row r="11" spans="1:3">
      <c r="A11" t="e">
        <f>CB_DATA_!#REF!</f>
        <v>#REF!</v>
      </c>
      <c r="C11" t="e">
        <f>Model!#REF!</f>
        <v>#REF!</v>
      </c>
    </row>
    <row r="13" spans="1:3">
      <c r="A13" t="s">
        <v>24</v>
      </c>
    </row>
    <row r="14" spans="1:3">
      <c r="A14" t="s">
        <v>28</v>
      </c>
      <c r="C14" t="s">
        <v>40</v>
      </c>
    </row>
    <row r="16" spans="1:3">
      <c r="A16" t="s">
        <v>25</v>
      </c>
    </row>
    <row r="19" spans="1:3">
      <c r="A19" t="s">
        <v>26</v>
      </c>
    </row>
    <row r="20" spans="1:3">
      <c r="A20">
        <v>31</v>
      </c>
      <c r="C20">
        <v>26</v>
      </c>
    </row>
    <row r="25" spans="1:3">
      <c r="A25" s="9" t="s">
        <v>27</v>
      </c>
    </row>
    <row r="26" spans="1:3">
      <c r="A26" s="10" t="s">
        <v>29</v>
      </c>
    </row>
    <row r="27" spans="1:3">
      <c r="A27" t="s">
        <v>62</v>
      </c>
    </row>
    <row r="28" spans="1:3">
      <c r="A28" s="10" t="s">
        <v>30</v>
      </c>
    </row>
    <row r="29" spans="1:3">
      <c r="A29" s="10" t="s">
        <v>31</v>
      </c>
    </row>
    <row r="30" spans="1:3">
      <c r="A30" t="s">
        <v>63</v>
      </c>
    </row>
    <row r="31" spans="1:3">
      <c r="A31" s="10"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L21"/>
  <sheetViews>
    <sheetView tabSelected="1" zoomScaleNormal="100" workbookViewId="0"/>
  </sheetViews>
  <sheetFormatPr defaultRowHeight="15"/>
  <cols>
    <col min="1" max="1" width="27.140625" customWidth="1"/>
    <col min="2" max="2" width="11" customWidth="1"/>
    <col min="3" max="3" width="8.140625" customWidth="1"/>
    <col min="4" max="4" width="8.7109375" customWidth="1"/>
    <col min="5" max="5" width="12.85546875" bestFit="1" customWidth="1"/>
    <col min="6" max="6" width="14.85546875" customWidth="1"/>
    <col min="7" max="7" width="13.42578125" customWidth="1"/>
    <col min="8" max="8" width="28.7109375" customWidth="1"/>
    <col min="9" max="9" width="17" bestFit="1" customWidth="1"/>
    <col min="10" max="10" width="17.5703125" bestFit="1" customWidth="1"/>
    <col min="11" max="11" width="20.140625" bestFit="1" customWidth="1"/>
    <col min="12" max="12" width="6.7109375" customWidth="1"/>
    <col min="13" max="13" width="18.85546875" bestFit="1" customWidth="1"/>
    <col min="14" max="15" width="18.7109375" customWidth="1"/>
    <col min="16" max="16" width="20.42578125" bestFit="1" customWidth="1"/>
    <col min="17" max="17" width="6.7109375" customWidth="1"/>
    <col min="18" max="18" width="25" bestFit="1" customWidth="1"/>
    <col min="19" max="19" width="19.28515625" bestFit="1" customWidth="1"/>
    <col min="20" max="20" width="20.140625" bestFit="1" customWidth="1"/>
    <col min="21" max="21" width="23.7109375" bestFit="1" customWidth="1"/>
    <col min="22" max="22" width="24.5703125" bestFit="1" customWidth="1"/>
    <col min="36" max="37" width="12.7109375" customWidth="1"/>
  </cols>
  <sheetData>
    <row r="1" spans="1:38" ht="19.5" thickBot="1">
      <c r="A1" s="1" t="s">
        <v>4</v>
      </c>
      <c r="B1" s="3" t="s">
        <v>5</v>
      </c>
      <c r="C1" s="3" t="s">
        <v>0</v>
      </c>
      <c r="D1" s="3" t="s">
        <v>1</v>
      </c>
      <c r="E1" s="3" t="s">
        <v>2</v>
      </c>
      <c r="F1" s="3" t="s">
        <v>3</v>
      </c>
      <c r="G1" s="3" t="s">
        <v>15</v>
      </c>
      <c r="H1" s="3"/>
      <c r="I1" s="40" t="s">
        <v>45</v>
      </c>
      <c r="J1" s="40"/>
      <c r="K1" s="40"/>
      <c r="M1" s="40" t="s">
        <v>46</v>
      </c>
      <c r="N1" s="40"/>
      <c r="O1" s="40"/>
      <c r="P1" s="40"/>
      <c r="Q1" s="3"/>
      <c r="R1" s="32"/>
    </row>
    <row r="2" spans="1:38" ht="19.5" thickBot="1">
      <c r="A2" s="14" t="s">
        <v>6</v>
      </c>
      <c r="B2" s="15" t="s">
        <v>41</v>
      </c>
      <c r="C2" s="15" t="s">
        <v>10</v>
      </c>
      <c r="D2" s="41">
        <v>46.74</v>
      </c>
      <c r="E2" s="16">
        <v>46.74</v>
      </c>
      <c r="F2" s="17">
        <v>0.156</v>
      </c>
      <c r="G2" s="18">
        <v>3</v>
      </c>
      <c r="H2" s="8"/>
      <c r="I2" s="8"/>
      <c r="M2" s="34"/>
      <c r="N2" s="35"/>
      <c r="O2" s="35"/>
      <c r="P2" s="5"/>
      <c r="Q2" s="12"/>
      <c r="R2" s="12"/>
      <c r="S2" s="28" t="s">
        <v>48</v>
      </c>
      <c r="T2" s="28" t="s">
        <v>49</v>
      </c>
      <c r="U2" s="28" t="s">
        <v>50</v>
      </c>
      <c r="V2" s="28" t="s">
        <v>51</v>
      </c>
    </row>
    <row r="3" spans="1:38" ht="19.5" thickBot="1">
      <c r="A3" s="2" t="s">
        <v>7</v>
      </c>
      <c r="B3" s="4" t="s">
        <v>42</v>
      </c>
      <c r="C3" s="4" t="s">
        <v>10</v>
      </c>
      <c r="D3" s="42">
        <v>22.86</v>
      </c>
      <c r="E3" s="6">
        <v>22.86</v>
      </c>
      <c r="F3" s="7">
        <v>1.2999999999999999E-2</v>
      </c>
      <c r="G3" s="8">
        <v>3</v>
      </c>
      <c r="H3" s="8"/>
      <c r="I3" s="8"/>
      <c r="J3" s="28" t="s">
        <v>59</v>
      </c>
      <c r="K3" s="28" t="s">
        <v>60</v>
      </c>
      <c r="M3" s="36"/>
      <c r="N3" s="30" t="s">
        <v>6</v>
      </c>
      <c r="O3" s="30" t="s">
        <v>47</v>
      </c>
      <c r="P3" s="30" t="s">
        <v>8</v>
      </c>
      <c r="Q3" s="12"/>
      <c r="R3" s="29" t="s">
        <v>52</v>
      </c>
      <c r="S3" s="37">
        <f>Konst1/($E$4-$E$3)</f>
        <v>-2.7157998800113388E-2</v>
      </c>
      <c r="T3" s="37">
        <f>(1-(($E$2+$E$3)/($E$4-$E$3))^2)^(-3/2)*($E$2+$E$3)/($E$4-$E$3)^3</f>
        <v>1.394127628385712E-3</v>
      </c>
      <c r="U3" s="37">
        <f>Konst2*($E$2+$E$3)</f>
        <v>-0.9450983582439455</v>
      </c>
      <c r="V3" s="37">
        <f>(-1/2)*(($E$4-$E$3)^2-($E$2+$E$3)^2)^(-3/2)*($E$2+$E$3)^2-(1/2)*(($E$4-$E$3)^2-($E$2+$E$3)^2)^(-1/2)</f>
        <v>-6.2094640867879462E-2</v>
      </c>
    </row>
    <row r="4" spans="1:38" ht="19.5" thickBot="1">
      <c r="A4" s="19" t="s">
        <v>61</v>
      </c>
      <c r="B4" s="20" t="s">
        <v>43</v>
      </c>
      <c r="C4" s="20" t="s">
        <v>10</v>
      </c>
      <c r="D4" s="43">
        <v>101.6</v>
      </c>
      <c r="E4" s="21">
        <v>101.6</v>
      </c>
      <c r="F4" s="22">
        <v>0.156</v>
      </c>
      <c r="G4" s="23">
        <v>3</v>
      </c>
      <c r="H4" s="7"/>
      <c r="I4" s="14" t="s">
        <v>58</v>
      </c>
      <c r="J4" s="17">
        <f>DEGREES(ACOS(($E$2+$F$2+$E$3+$F$3)/($E$4-$F$4-($E$3+$F$3))))</f>
        <v>27.380253739264756</v>
      </c>
      <c r="K4" s="17">
        <f>DEGREES(ACOS(($E$2-$F$2+$E$3-$F$3)/($E$4+$F$4-($E$3-$F$3))))</f>
        <v>28.371269709774094</v>
      </c>
      <c r="M4" s="14" t="s">
        <v>58</v>
      </c>
      <c r="N4" s="29">
        <f>($S$3*($F$2/$G$2))^2/(($S$3*$F$2/$G$2)^2+($S$4*$F$3/$G$3)^2+($S$5*$F$4/$G$4)^2)</f>
        <v>0.55372069601168517</v>
      </c>
      <c r="O4" s="29">
        <f>($S$4*($F$3/$G$3))^2/(($S$3*$F$2/$G$2)^2+($S$4*$F$3/$G$3)^2+($S$5*$F$4/$G$4)^2)</f>
        <v>1.3647527951864854E-2</v>
      </c>
      <c r="P4" s="29">
        <f>($S$5*($F$4/$G$4))^2/(($S$3*$F$2/$G$2)^2+($S$4*$F$3/$G$3)^2+($S$5*$F$4/$G$4)^2)</f>
        <v>0.43263177603644976</v>
      </c>
      <c r="Q4" s="12"/>
      <c r="R4" s="30" t="s">
        <v>53</v>
      </c>
      <c r="S4" s="38">
        <f>Konst1*($E$2+$E$4)/($E$4-$E$3)^2</f>
        <v>-5.1163545110602233E-2</v>
      </c>
      <c r="T4" s="38">
        <f>(-1)*(1-(($E$2+$E$3)/($E$4-$E$3))^2)^(-3/2)*($E$2+$E$3)*($E$4+$E$2)/($E$4-$E$3)^3-2*(1-(($E$2+$E$3)/($E$4-$E$3))^2)^(-1/2)*($E$2+$E$3)*($E$4+$E$2)/($E$4-$E$3)^4</f>
        <v>-0.20795359880172928</v>
      </c>
      <c r="U4" s="38">
        <f>Konst2*($E$4+$E$2)-0.5</f>
        <v>-2.5143087710044094</v>
      </c>
      <c r="V4" s="38">
        <f>(-1/2)*(($E$4-$E$3)^2-($E$2+$E$3)^2)^(-3/2)*($E$4+$E$2)^2</f>
        <v>-0.22038389179479323</v>
      </c>
    </row>
    <row r="5" spans="1:38" ht="16.5" thickBot="1">
      <c r="B5" s="5"/>
      <c r="C5" s="5"/>
      <c r="D5" s="5"/>
      <c r="E5" s="5"/>
      <c r="F5" s="5"/>
      <c r="I5" s="25" t="s">
        <v>57</v>
      </c>
      <c r="J5" s="22">
        <f>0.5*(($E$4-$F$4-($E$3+$F$3))*SIN(RADIANS($J$4))-($E$3+$F$3))</f>
        <v>6.630657219662405</v>
      </c>
      <c r="K5" s="22">
        <f>0.5*(($E$4+$F$4-($E$3-$F$3))*SIN(RADIANS($K$4))-($E$3-$F$3))</f>
        <v>7.3246100380811843</v>
      </c>
      <c r="M5" s="25" t="s">
        <v>57</v>
      </c>
      <c r="N5" s="31">
        <f>($U$3*($F$2/$G$2))^2/(($U$3*$F$2/$G$2)^2+($U$4*$F$3/$G$3)^2+($U$5*$F$4/$G$4)^2)</f>
        <v>0.42936167754866539</v>
      </c>
      <c r="O5" s="31">
        <f>($U$4*($F$3/$G$3))^2/(($U$3*$F$2/$G$2)^2+($U$4*$F$3/$G$3)^2+($U$5*$F$4/$G$4)^2)</f>
        <v>2.110298986179901E-2</v>
      </c>
      <c r="P5" s="31">
        <f>($U$5*($F$4/$G$4))^2/(($U$3*$F$2/$G$2)^2+($U$4*$F$3/$G$3)^2+($U$5*$F$4/$G$4)^2)</f>
        <v>0.54953533258953535</v>
      </c>
      <c r="R5" s="31" t="s">
        <v>54</v>
      </c>
      <c r="S5" s="39">
        <f>Konst1*(-1)*($E$2+$E$3)/($E$4-$E$3)^2</f>
        <v>2.4005546310488846E-2</v>
      </c>
      <c r="T5" s="39">
        <f>(1-(($E$2+$E$3)/($E$4-$E$3))^2)^(-3/2)*($E$2+$E$3)^2/($E$4-$E$3)^3+2*(1-(($E$2+$E$3)/($E$4-$E$3))^2)^(-1/2)*($E$2+$E$3)/($E$4-$E$3)^3</f>
        <v>9.764102503141614E-2</v>
      </c>
      <c r="U5" s="39">
        <f>(-1)*Konst2*($E$4-$E$3)</f>
        <v>1.0692104127604636</v>
      </c>
      <c r="V5" s="39">
        <f>(-1/2)*(($E$4-$E$3)^2-($E$2+$E$3)^2)^(-3/2)*($E$4-$E$3)^2+(1/2)*(($E$4-$E$3)^2-($E$2+$E$3)^2)^(-1/2)</f>
        <v>-4.8515641467822779E-2</v>
      </c>
    </row>
    <row r="6" spans="1:38" ht="18.75" customHeight="1" thickBot="1">
      <c r="A6" s="1" t="s">
        <v>9</v>
      </c>
      <c r="B6" s="3" t="s">
        <v>5</v>
      </c>
      <c r="C6" s="3" t="s">
        <v>0</v>
      </c>
      <c r="D6" s="3" t="s">
        <v>1</v>
      </c>
      <c r="E6" s="3" t="s">
        <v>12</v>
      </c>
      <c r="F6" s="3" t="s">
        <v>13</v>
      </c>
    </row>
    <row r="7" spans="1:38" ht="22.5" customHeight="1" thickBot="1">
      <c r="A7" s="14" t="s">
        <v>58</v>
      </c>
      <c r="B7" s="24" t="s">
        <v>14</v>
      </c>
      <c r="C7" s="15" t="s">
        <v>11</v>
      </c>
      <c r="D7" s="44">
        <f>DEGREES(ACOS((h_HUB+d_B1)/(D_CAGE-d_B1)))</f>
        <v>27.880875646356021</v>
      </c>
      <c r="E7" s="16">
        <v>27.5</v>
      </c>
      <c r="F7" s="16">
        <v>28.5</v>
      </c>
      <c r="J7" s="28" t="s">
        <v>55</v>
      </c>
      <c r="K7" s="28" t="s">
        <v>56</v>
      </c>
      <c r="L7" s="3"/>
      <c r="M7" s="28" t="s">
        <v>33</v>
      </c>
      <c r="N7" s="28" t="s">
        <v>32</v>
      </c>
      <c r="O7" s="3"/>
      <c r="P7" s="32"/>
    </row>
    <row r="8" spans="1:38" ht="18.75" customHeight="1" thickBot="1">
      <c r="A8" s="25" t="s">
        <v>57</v>
      </c>
      <c r="B8" s="26" t="s">
        <v>44</v>
      </c>
      <c r="C8" s="27" t="s">
        <v>10</v>
      </c>
      <c r="D8" s="45">
        <f>0.5*((D_CAGE-d_B1)*SIN(RADIANS(Angle_Contact))-d_B1)</f>
        <v>6.9807821669803012</v>
      </c>
      <c r="E8" s="21">
        <v>6.5</v>
      </c>
      <c r="F8" s="21">
        <v>7.5</v>
      </c>
      <c r="I8" s="14" t="s">
        <v>58</v>
      </c>
      <c r="J8" s="17">
        <f>$M8-3*$N8</f>
        <v>27.875177434546838</v>
      </c>
      <c r="K8" s="17">
        <f>$M8+3*$N8</f>
        <v>27.886564373195991</v>
      </c>
      <c r="L8" s="7"/>
      <c r="M8" s="7">
        <f>DEGREES(ACOS(($E$2+$E$3)/($E$4-$E$3)))+(1/2)*($S$3*($F$2/$G$2)^2+$S$4*($F$3/$G$3)^2+$S$5*($F$4/$G$4)^2)</f>
        <v>27.880870903871415</v>
      </c>
      <c r="N8" s="11">
        <f>(($S$3*$F$2/$G$2)^2+($S$4*$F$3/$G$3)^2+($S$5*$F$4/$G$4)^2)^0.5</f>
        <v>1.8978231081925021E-3</v>
      </c>
      <c r="O8" s="7"/>
      <c r="P8" s="7"/>
    </row>
    <row r="9" spans="1:38" ht="18.75" customHeight="1" thickBot="1">
      <c r="B9" s="5"/>
      <c r="C9" s="5"/>
      <c r="D9" s="5"/>
      <c r="E9" s="5"/>
      <c r="F9" s="5"/>
      <c r="I9" s="25" t="s">
        <v>57</v>
      </c>
      <c r="J9" s="22">
        <f>$M9-3*$N9</f>
        <v>6.7524614604190374</v>
      </c>
      <c r="K9" s="22">
        <f>$M9+3*$N9</f>
        <v>7.2024691793142326</v>
      </c>
      <c r="L9" s="7"/>
      <c r="M9" s="7">
        <f>0.5*(($E$4-$E$3)*SIN(RADIANS($J$8))-$E$3)+(1/2)*($U$3*($F$2/$G$2)^2+$U$4*($F$3/$G$3)^2+$U$5*($F$4/$G$4)^2)</f>
        <v>6.977465319866635</v>
      </c>
      <c r="N9" s="11">
        <f>(($U$3*$F$2/$G$2)^2+($U$4*$F$3/$G$3)^2+($U$5*$F$4/$G$4)^2)^0.5</f>
        <v>7.5001286482532625E-2</v>
      </c>
      <c r="O9" s="7"/>
      <c r="P9" s="7"/>
      <c r="S9" s="33"/>
      <c r="T9" s="33"/>
      <c r="U9" s="33"/>
    </row>
    <row r="10" spans="1:38" ht="18.75" customHeight="1">
      <c r="B10" s="5"/>
      <c r="C10" s="5"/>
      <c r="D10" s="5"/>
      <c r="E10" s="5"/>
      <c r="F10" s="5"/>
      <c r="M10" s="3"/>
      <c r="Q10" s="3"/>
      <c r="R10" s="32"/>
      <c r="S10" s="33"/>
      <c r="T10" s="33"/>
      <c r="U10" s="33"/>
    </row>
    <row r="11" spans="1:38" ht="18.75" customHeight="1">
      <c r="B11" s="5"/>
      <c r="C11" s="5"/>
      <c r="D11" s="5"/>
      <c r="E11" s="5"/>
      <c r="F11" s="5"/>
      <c r="L11" s="7"/>
      <c r="M11" s="7"/>
      <c r="N11" s="7"/>
      <c r="O11" s="7"/>
      <c r="P11" s="7"/>
    </row>
    <row r="12" spans="1:38" ht="18.75" customHeight="1">
      <c r="B12" s="5"/>
      <c r="C12" s="5"/>
      <c r="D12" s="5"/>
      <c r="E12" s="5"/>
      <c r="F12" s="5"/>
      <c r="L12" s="7"/>
      <c r="N12" s="7"/>
      <c r="O12" s="7"/>
      <c r="P12" s="7"/>
      <c r="AL12" s="5"/>
    </row>
    <row r="13" spans="1:38" ht="18.75" customHeight="1">
      <c r="B13" s="5"/>
      <c r="C13" s="5"/>
      <c r="D13" s="5"/>
      <c r="E13" s="5"/>
      <c r="F13" s="5"/>
      <c r="AL13" s="5"/>
    </row>
    <row r="14" spans="1:38" ht="18.75" customHeight="1">
      <c r="B14" s="5"/>
      <c r="C14" s="5"/>
      <c r="D14" s="5"/>
      <c r="E14" s="5"/>
      <c r="F14" s="5"/>
    </row>
    <row r="15" spans="1:38" ht="18.75" customHeight="1">
      <c r="B15" s="5"/>
      <c r="C15" s="5"/>
      <c r="D15" s="5"/>
      <c r="E15" s="5"/>
      <c r="F15" s="5"/>
    </row>
    <row r="16" spans="1:38" ht="18.75" customHeight="1">
      <c r="B16" s="5"/>
      <c r="C16" s="5"/>
      <c r="D16" s="5"/>
      <c r="E16" s="5"/>
      <c r="F16" s="5"/>
    </row>
    <row r="17" spans="2:6" ht="18.75" customHeight="1">
      <c r="B17" s="5"/>
      <c r="C17" s="5"/>
      <c r="D17" s="5"/>
      <c r="E17" s="5"/>
      <c r="F17" s="5"/>
    </row>
    <row r="18" spans="2:6">
      <c r="B18" s="5"/>
      <c r="C18" s="5"/>
      <c r="D18" s="5"/>
      <c r="E18" s="5"/>
      <c r="F18" s="5"/>
    </row>
    <row r="19" spans="2:6">
      <c r="B19" s="5"/>
      <c r="C19" s="5"/>
      <c r="D19" s="5"/>
      <c r="E19" s="5"/>
      <c r="F19" s="5"/>
    </row>
    <row r="20" spans="2:6">
      <c r="B20" s="5"/>
      <c r="C20" s="5"/>
      <c r="D20" s="5"/>
      <c r="E20" s="5"/>
      <c r="F20" s="5"/>
    </row>
    <row r="21" spans="2:6">
      <c r="B21" s="5"/>
      <c r="C21" s="5"/>
      <c r="D21" s="5"/>
      <c r="E21" s="5"/>
      <c r="F21" s="5"/>
    </row>
  </sheetData>
  <mergeCells count="2">
    <mergeCell ref="I1:K1"/>
    <mergeCell ref="M1:P1"/>
  </mergeCells>
  <pageMargins left="0.7" right="0.7" top="0.75" bottom="0.75" header="0.3" footer="0.3"/>
  <pageSetup orientation="portrait" horizontalDpi="300" verticalDpi="300" r:id="rId1"/>
  <drawing r:id="rId2"/>
  <legacyDrawing r:id="rId3"/>
  <oleObjects>
    <oleObject progId="Equation.3" shapeId="4097" r:id="rId4"/>
    <oleObject progId="Equation.3" shapeId="4098" r:id="rId5"/>
    <oleObject progId="Equation.3" shapeId="4099" r:id="rId6"/>
    <oleObject progId="Equation.3" shapeId="4100" r:id="rId7"/>
    <oleObject progId="Equation.3" shapeId="4101" r:id="rId8"/>
    <oleObject progId="Equation.3" shapeId="4104" r:id="rId9"/>
    <oleObject progId="Equation.3" shapeId="4105" r:id="rId10"/>
    <oleObject progId="Equation.3" shapeId="4106" r:id="rId11"/>
    <oleObject progId="Equation.3" shapeId="4107" r:id="rId12"/>
    <oleObject progId="Equation.3" shapeId="4108" r:id="rId13"/>
    <oleObject progId="Equation.3" shapeId="4109" r:id="rId14"/>
    <oleObject progId="Equation.3" shapeId="4110" r:id="rId15"/>
    <oleObject progId="Equation.3" shapeId="4111" r:id="rId16"/>
    <oleObject progId="Equation.3" shapeId="4112" r:id="rId17"/>
  </oleObjects>
</worksheet>
</file>

<file path=xl/worksheets/sheet3.xml><?xml version="1.0" encoding="utf-8"?>
<worksheet xmlns="http://schemas.openxmlformats.org/spreadsheetml/2006/main" xmlns:r="http://schemas.openxmlformats.org/officeDocument/2006/relationships">
  <dimension ref="A1:J23"/>
  <sheetViews>
    <sheetView workbookViewId="0"/>
  </sheetViews>
  <sheetFormatPr defaultRowHeight="15"/>
  <sheetData>
    <row r="1" spans="1:10">
      <c r="E1" t="s">
        <v>34</v>
      </c>
      <c r="F1" t="s">
        <v>35</v>
      </c>
      <c r="G1" t="s">
        <v>36</v>
      </c>
    </row>
    <row r="2" spans="1:10" ht="15.75">
      <c r="E2" s="7">
        <f>Model!F2</f>
        <v>0.156</v>
      </c>
      <c r="F2" s="7">
        <f>Model!F3</f>
        <v>1.2999999999999999E-2</v>
      </c>
      <c r="G2" s="7">
        <f>Model!F4</f>
        <v>0.156</v>
      </c>
    </row>
    <row r="3" spans="1:10" ht="15.75">
      <c r="E3" s="6">
        <f>Model!E2</f>
        <v>46.74</v>
      </c>
      <c r="F3" s="6">
        <f>Model!E3</f>
        <v>22.86</v>
      </c>
      <c r="G3" s="6">
        <f>Model!E4</f>
        <v>101.6</v>
      </c>
      <c r="I3">
        <f>DEGREES(ACOS((E3+F3)/(G3-F3)))</f>
        <v>27.880875646356021</v>
      </c>
      <c r="J3">
        <f>0.5*((G3-F3)*SIN(RADIANS(I3))-F3)</f>
        <v>6.9807821669803012</v>
      </c>
    </row>
    <row r="5" spans="1:10">
      <c r="A5" t="s">
        <v>37</v>
      </c>
      <c r="B5" t="s">
        <v>38</v>
      </c>
      <c r="C5" t="s">
        <v>39</v>
      </c>
    </row>
    <row r="6" spans="1:10" ht="15.75">
      <c r="A6">
        <v>-1</v>
      </c>
      <c r="B6">
        <v>-1</v>
      </c>
      <c r="C6">
        <v>-1</v>
      </c>
      <c r="E6" s="7">
        <f t="shared" ref="E6:G7" si="0">E$3+A6*E$2</f>
        <v>46.584000000000003</v>
      </c>
      <c r="F6" s="7">
        <f t="shared" si="0"/>
        <v>22.846999999999998</v>
      </c>
      <c r="G6" s="7">
        <f t="shared" si="0"/>
        <v>101.44399999999999</v>
      </c>
      <c r="I6" s="7">
        <f>DEGREES(ACOS((E6+F6)/(G6-F6)))</f>
        <v>27.947209665097049</v>
      </c>
      <c r="J6" s="7">
        <f>0.5*((G6-F6)*SIN(RADIANS(I6))-F6)</f>
        <v>6.9940503800043938</v>
      </c>
    </row>
    <row r="7" spans="1:10" ht="15.75">
      <c r="A7">
        <v>1</v>
      </c>
      <c r="B7">
        <v>-1</v>
      </c>
      <c r="C7">
        <v>-1</v>
      </c>
      <c r="E7" s="7">
        <f t="shared" si="0"/>
        <v>46.896000000000001</v>
      </c>
      <c r="F7" s="7">
        <f t="shared" si="0"/>
        <v>22.846999999999998</v>
      </c>
      <c r="G7" s="7">
        <f t="shared" si="0"/>
        <v>101.44399999999999</v>
      </c>
      <c r="I7" s="7">
        <f t="shared" ref="I7:I20" si="1">DEGREES(ACOS((E7+F7)/(G7-F7)))</f>
        <v>27.457960773597737</v>
      </c>
      <c r="J7" s="7">
        <f t="shared" ref="J7:J20" si="2">0.5*((G7-F7)*SIN(RADIANS(I7))-F7)</f>
        <v>6.6969467384223176</v>
      </c>
    </row>
    <row r="8" spans="1:10" ht="15.75">
      <c r="A8">
        <v>-1</v>
      </c>
      <c r="B8">
        <v>1</v>
      </c>
      <c r="C8">
        <v>-1</v>
      </c>
      <c r="E8" s="7">
        <f t="shared" ref="E8:E20" si="3">E$3+A8*E$2</f>
        <v>46.584000000000003</v>
      </c>
      <c r="F8" s="7">
        <f t="shared" ref="F8:F20" si="4">F$3+B8*F$2</f>
        <v>22.873000000000001</v>
      </c>
      <c r="G8" s="7">
        <f t="shared" ref="G8:G20" si="5">G$3+C8*G$2</f>
        <v>101.44399999999999</v>
      </c>
      <c r="I8" s="7">
        <f t="shared" si="1"/>
        <v>27.870920798190664</v>
      </c>
      <c r="J8" s="7">
        <f t="shared" si="2"/>
        <v>6.9287334044519806</v>
      </c>
    </row>
    <row r="9" spans="1:10" ht="15.75">
      <c r="A9">
        <v>1</v>
      </c>
      <c r="B9">
        <v>1</v>
      </c>
      <c r="C9">
        <v>-1</v>
      </c>
      <c r="E9" s="7">
        <f t="shared" si="3"/>
        <v>46.896000000000001</v>
      </c>
      <c r="F9" s="7">
        <f t="shared" si="4"/>
        <v>22.873000000000001</v>
      </c>
      <c r="G9" s="7">
        <f t="shared" si="5"/>
        <v>101.44399999999999</v>
      </c>
      <c r="I9" s="7">
        <f t="shared" si="1"/>
        <v>27.380253739264756</v>
      </c>
      <c r="J9" s="7">
        <f t="shared" si="2"/>
        <v>6.630657219662405</v>
      </c>
    </row>
    <row r="10" spans="1:10" ht="15.75">
      <c r="A10">
        <v>-1</v>
      </c>
      <c r="B10">
        <v>-1</v>
      </c>
      <c r="C10">
        <v>1</v>
      </c>
      <c r="E10" s="7">
        <f t="shared" si="3"/>
        <v>46.584000000000003</v>
      </c>
      <c r="F10" s="7">
        <f t="shared" si="4"/>
        <v>22.846999999999998</v>
      </c>
      <c r="G10" s="7">
        <f t="shared" si="5"/>
        <v>101.756</v>
      </c>
      <c r="I10" s="7">
        <f t="shared" si="1"/>
        <v>28.371269709774094</v>
      </c>
      <c r="J10" s="7">
        <f t="shared" si="2"/>
        <v>7.3246100380811843</v>
      </c>
    </row>
    <row r="11" spans="1:10" ht="15.75">
      <c r="A11">
        <v>1</v>
      </c>
      <c r="B11">
        <v>-1</v>
      </c>
      <c r="C11">
        <v>1</v>
      </c>
      <c r="E11" s="7">
        <f t="shared" si="3"/>
        <v>46.896000000000001</v>
      </c>
      <c r="F11" s="7">
        <f t="shared" si="4"/>
        <v>22.846999999999998</v>
      </c>
      <c r="G11" s="7">
        <f t="shared" si="5"/>
        <v>101.756</v>
      </c>
      <c r="I11" s="7">
        <f t="shared" si="1"/>
        <v>27.890784606519951</v>
      </c>
      <c r="J11" s="7">
        <f t="shared" si="2"/>
        <v>7.0328283997657639</v>
      </c>
    </row>
    <row r="12" spans="1:10" ht="15.75">
      <c r="A12">
        <v>-1</v>
      </c>
      <c r="B12">
        <v>1</v>
      </c>
      <c r="C12">
        <v>1</v>
      </c>
      <c r="E12" s="7">
        <f t="shared" si="3"/>
        <v>46.584000000000003</v>
      </c>
      <c r="F12" s="7">
        <f t="shared" si="4"/>
        <v>22.873000000000001</v>
      </c>
      <c r="G12" s="7">
        <f t="shared" si="5"/>
        <v>101.756</v>
      </c>
      <c r="I12" s="7">
        <f t="shared" si="1"/>
        <v>28.296468482482371</v>
      </c>
      <c r="J12" s="7">
        <f t="shared" si="2"/>
        <v>7.2601095856976077</v>
      </c>
    </row>
    <row r="13" spans="1:10" ht="15.75">
      <c r="A13">
        <v>1</v>
      </c>
      <c r="B13">
        <v>1</v>
      </c>
      <c r="C13">
        <v>1</v>
      </c>
      <c r="E13" s="7">
        <f t="shared" si="3"/>
        <v>46.896000000000001</v>
      </c>
      <c r="F13" s="7">
        <f t="shared" si="4"/>
        <v>22.873000000000001</v>
      </c>
      <c r="G13" s="7">
        <f t="shared" si="5"/>
        <v>101.756</v>
      </c>
      <c r="I13" s="7">
        <f t="shared" si="1"/>
        <v>27.814637439090003</v>
      </c>
      <c r="J13" s="7">
        <f t="shared" si="2"/>
        <v>6.9674012711978914</v>
      </c>
    </row>
    <row r="14" spans="1:10" ht="15.75">
      <c r="A14">
        <v>-1</v>
      </c>
      <c r="B14">
        <v>0</v>
      </c>
      <c r="C14">
        <v>0</v>
      </c>
      <c r="E14" s="7">
        <f t="shared" si="3"/>
        <v>46.584000000000003</v>
      </c>
      <c r="F14" s="7">
        <f t="shared" si="4"/>
        <v>22.86</v>
      </c>
      <c r="G14" s="7">
        <f t="shared" si="5"/>
        <v>101.6</v>
      </c>
      <c r="I14" s="7">
        <f t="shared" si="1"/>
        <v>28.122654154047755</v>
      </c>
      <c r="J14" s="7">
        <f t="shared" si="2"/>
        <v>7.1274679307280415</v>
      </c>
    </row>
    <row r="15" spans="1:10" ht="15.75">
      <c r="A15">
        <v>1</v>
      </c>
      <c r="B15">
        <v>0</v>
      </c>
      <c r="C15">
        <v>0</v>
      </c>
      <c r="E15" s="7">
        <f t="shared" si="3"/>
        <v>46.896000000000001</v>
      </c>
      <c r="F15" s="7">
        <f t="shared" si="4"/>
        <v>22.86</v>
      </c>
      <c r="G15" s="7">
        <f t="shared" si="5"/>
        <v>101.6</v>
      </c>
      <c r="I15" s="7">
        <f t="shared" si="1"/>
        <v>27.637153054656192</v>
      </c>
      <c r="J15" s="7">
        <f t="shared" si="2"/>
        <v>6.8325851401163824</v>
      </c>
    </row>
    <row r="16" spans="1:10" ht="15.75">
      <c r="A16">
        <v>0</v>
      </c>
      <c r="B16">
        <v>-1</v>
      </c>
      <c r="C16">
        <v>0</v>
      </c>
      <c r="E16" s="7">
        <f t="shared" si="3"/>
        <v>46.74</v>
      </c>
      <c r="F16" s="7">
        <f t="shared" si="4"/>
        <v>22.846999999999998</v>
      </c>
      <c r="G16" s="7">
        <f t="shared" si="5"/>
        <v>101.6</v>
      </c>
      <c r="I16" s="7">
        <f t="shared" si="1"/>
        <v>27.918954358330378</v>
      </c>
      <c r="J16" s="7">
        <f t="shared" si="2"/>
        <v>7.0134495850045599</v>
      </c>
    </row>
    <row r="17" spans="1:10" ht="15.75">
      <c r="A17">
        <v>0</v>
      </c>
      <c r="B17">
        <v>1</v>
      </c>
      <c r="C17">
        <v>0</v>
      </c>
      <c r="E17" s="7">
        <f t="shared" si="3"/>
        <v>46.74</v>
      </c>
      <c r="F17" s="7">
        <f t="shared" si="4"/>
        <v>22.873000000000001</v>
      </c>
      <c r="G17" s="7">
        <f t="shared" si="5"/>
        <v>101.6</v>
      </c>
      <c r="I17" s="7">
        <f t="shared" si="1"/>
        <v>27.842736439383657</v>
      </c>
      <c r="J17" s="7">
        <f t="shared" si="2"/>
        <v>6.9480775039841358</v>
      </c>
    </row>
    <row r="18" spans="1:10" ht="15.75">
      <c r="A18">
        <v>0</v>
      </c>
      <c r="B18">
        <v>0</v>
      </c>
      <c r="C18">
        <v>-1</v>
      </c>
      <c r="E18" s="7">
        <f t="shared" si="3"/>
        <v>46.74</v>
      </c>
      <c r="F18" s="7">
        <f t="shared" si="4"/>
        <v>22.86</v>
      </c>
      <c r="G18" s="7">
        <f t="shared" si="5"/>
        <v>101.44399999999999</v>
      </c>
      <c r="I18" s="7">
        <f t="shared" si="1"/>
        <v>27.665116344139921</v>
      </c>
      <c r="J18" s="7">
        <f t="shared" si="2"/>
        <v>6.8133895973308611</v>
      </c>
    </row>
    <row r="19" spans="1:10" ht="15.75">
      <c r="A19">
        <v>0</v>
      </c>
      <c r="B19">
        <v>0</v>
      </c>
      <c r="C19">
        <v>1</v>
      </c>
      <c r="E19" s="7">
        <f t="shared" si="3"/>
        <v>46.74</v>
      </c>
      <c r="F19" s="7">
        <f t="shared" si="4"/>
        <v>22.86</v>
      </c>
      <c r="G19" s="7">
        <f t="shared" si="5"/>
        <v>101.756</v>
      </c>
      <c r="I19" s="7">
        <f t="shared" si="1"/>
        <v>28.094265747400915</v>
      </c>
      <c r="J19" s="7">
        <f t="shared" si="2"/>
        <v>7.1469939441234693</v>
      </c>
    </row>
    <row r="20" spans="1:10" ht="15.75">
      <c r="A20">
        <v>0</v>
      </c>
      <c r="B20">
        <v>0</v>
      </c>
      <c r="C20">
        <v>0</v>
      </c>
      <c r="E20" s="7">
        <f t="shared" si="3"/>
        <v>46.74</v>
      </c>
      <c r="F20" s="7">
        <f t="shared" si="4"/>
        <v>22.86</v>
      </c>
      <c r="G20" s="7">
        <f t="shared" si="5"/>
        <v>101.6</v>
      </c>
      <c r="I20" s="7">
        <f t="shared" si="1"/>
        <v>27.880875646356021</v>
      </c>
      <c r="J20" s="7">
        <f t="shared" si="2"/>
        <v>6.9807821669803012</v>
      </c>
    </row>
    <row r="22" spans="1:10">
      <c r="I22" s="13">
        <f>MAX(I$6:I$20)</f>
        <v>28.371269709774094</v>
      </c>
      <c r="J22" s="13">
        <f>MAX(J$6:J$20)</f>
        <v>7.3246100380811843</v>
      </c>
    </row>
    <row r="23" spans="1:10">
      <c r="I23" s="13">
        <f>MIN(I$6:I$20)</f>
        <v>27.380253739264756</v>
      </c>
      <c r="J23" s="13">
        <f>MIN(J$6:J$20)</f>
        <v>6.630657219662405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Model</vt:lpstr>
      <vt:lpstr>BestWorstCase_Calcs</vt:lpstr>
      <vt:lpstr>Model!Angle_Contact</vt:lpstr>
      <vt:lpstr>Model!d_B1</vt:lpstr>
      <vt:lpstr>Model!D_CAGE</vt:lpstr>
      <vt:lpstr>Model!h_HUB</vt:lpstr>
      <vt:lpstr>Model!L_SPRING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Luce</dc:creator>
  <cp:lastModifiedBy>Karl Luce</cp:lastModifiedBy>
  <dcterms:created xsi:type="dcterms:W3CDTF">2010-06-22T20:23:23Z</dcterms:created>
  <dcterms:modified xsi:type="dcterms:W3CDTF">2010-08-19T23:23:48Z</dcterms:modified>
</cp:coreProperties>
</file>